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fev.sharepoint.com/CRUCERO/Rosa Pérez Seguí/2025/IRC/Reglamentos 2025/formularios/"/>
    </mc:Choice>
  </mc:AlternateContent>
  <xr:revisionPtr revIDLastSave="31" documentId="8_{73AEF7B4-C6DD-497A-BF48-F5EE82D10A28}" xr6:coauthVersionLast="47" xr6:coauthVersionMax="47" xr10:uidLastSave="{62FADC88-C3AE-4DBF-BABF-041975AC2E29}"/>
  <bookViews>
    <workbookView xWindow="-120" yWindow="-120" windowWidth="38640" windowHeight="15720" xr2:uid="{00000000-000D-0000-FFFF-FFFF00000000}"/>
  </bookViews>
  <sheets>
    <sheet name="Sail input" sheetId="1" r:id="rId1"/>
    <sheet name="Access Import" sheetId="3" r:id="rId2"/>
    <sheet name="Inputs" sheetId="2" r:id="rId3"/>
    <sheet name="Sheet2" sheetId="5" state="hidden" r:id="rId4"/>
  </sheets>
  <definedNames>
    <definedName name="_xlnm.Print_Area" localSheetId="0">'Sail input'!$B$1:$U$88</definedName>
    <definedName name="Im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M58" i="1"/>
  <c r="E58" i="1"/>
  <c r="M59" i="1" l="1"/>
  <c r="F66" i="1"/>
  <c r="AN2" i="3" l="1"/>
  <c r="AJ2" i="3"/>
  <c r="AE2" i="3"/>
  <c r="T2" i="3"/>
  <c r="Z2" i="3"/>
  <c r="J2" i="3"/>
  <c r="E72" i="1" l="1"/>
  <c r="E79" i="1"/>
  <c r="M57" i="1"/>
  <c r="M61" i="1"/>
  <c r="M62" i="1"/>
  <c r="M63" i="1"/>
  <c r="S2" i="3"/>
  <c r="R2" i="3"/>
  <c r="Q2" i="3"/>
  <c r="P2" i="3"/>
  <c r="O2" i="3"/>
  <c r="N2" i="3"/>
  <c r="M2" i="3"/>
  <c r="L2" i="3"/>
  <c r="K2" i="3"/>
  <c r="C101" i="1"/>
  <c r="F59" i="1" s="1"/>
  <c r="G2" i="3" l="1"/>
  <c r="H2" i="3" s="1"/>
  <c r="E2" i="3"/>
  <c r="I2" i="3"/>
  <c r="D2" i="3"/>
  <c r="Y2" i="3"/>
  <c r="U2" i="3"/>
  <c r="F23" i="1"/>
  <c r="F53" i="1"/>
  <c r="M60" i="1" s="1"/>
  <c r="AO2" i="3"/>
  <c r="C98" i="1"/>
  <c r="F47" i="1" s="1"/>
  <c r="AM2" i="3"/>
  <c r="AL2" i="3"/>
  <c r="AI2" i="3"/>
  <c r="AH2" i="3"/>
  <c r="AG2" i="3"/>
  <c r="AF2" i="3"/>
  <c r="AD2" i="3"/>
  <c r="AC2" i="3"/>
  <c r="AB2" i="3"/>
  <c r="AA2" i="3"/>
  <c r="X2" i="3"/>
  <c r="W2" i="3"/>
  <c r="V2" i="3"/>
  <c r="F2" i="3"/>
  <c r="C2" i="3"/>
  <c r="B2" i="3"/>
  <c r="B8" i="2"/>
  <c r="B21" i="2" s="1"/>
  <c r="C99" i="1"/>
  <c r="F73" i="1" s="1"/>
  <c r="B10" i="2" s="1"/>
  <c r="B9" i="2"/>
  <c r="B13" i="2"/>
  <c r="B24" i="2" s="1"/>
  <c r="B14" i="2"/>
  <c r="C100" i="1"/>
  <c r="F80" i="1" s="1"/>
  <c r="B15" i="2" s="1"/>
  <c r="A2" i="3"/>
  <c r="B20" i="2" l="1"/>
  <c r="B19" i="2"/>
  <c r="B22" i="2"/>
  <c r="B27" i="2"/>
  <c r="B26" i="2"/>
  <c r="B25" i="2"/>
  <c r="B29" i="2" l="1"/>
  <c r="B3" i="2" s="1"/>
  <c r="AK2" i="3" s="1"/>
</calcChain>
</file>

<file path=xl/sharedStrings.xml><?xml version="1.0" encoding="utf-8"?>
<sst xmlns="http://schemas.openxmlformats.org/spreadsheetml/2006/main" count="279" uniqueCount="211">
  <si>
    <t>Sail number</t>
  </si>
  <si>
    <t>Owner(s) name</t>
  </si>
  <si>
    <t>Headsail luff length</t>
  </si>
  <si>
    <t>HHW *</t>
  </si>
  <si>
    <t>MHW</t>
  </si>
  <si>
    <t>MTW</t>
  </si>
  <si>
    <t>MUW</t>
  </si>
  <si>
    <t>Symmetric spinnaker luff</t>
  </si>
  <si>
    <t>SLU</t>
  </si>
  <si>
    <t>Symmetric spinnaker leech</t>
  </si>
  <si>
    <t>SLE</t>
  </si>
  <si>
    <t>Symmetric spinnaker foot</t>
  </si>
  <si>
    <t>Symmetric spinnaker half width</t>
  </si>
  <si>
    <t>SHW</t>
  </si>
  <si>
    <t>Asymmetric spinnaker luff</t>
  </si>
  <si>
    <t>Asymmetric spinnaker leech</t>
  </si>
  <si>
    <t>Asymmetric spinnaker foot</t>
  </si>
  <si>
    <t>Asymmetric spinnaker half width</t>
  </si>
  <si>
    <t>Mizzen staysail luff</t>
  </si>
  <si>
    <t>LLY</t>
  </si>
  <si>
    <t>Mizzen staysail LP</t>
  </si>
  <si>
    <t>LPY</t>
  </si>
  <si>
    <t>Design Class</t>
  </si>
  <si>
    <t>HTW *</t>
  </si>
  <si>
    <t>Calc SPA</t>
  </si>
  <si>
    <t>From complete linear data</t>
  </si>
  <si>
    <t>sym spi details complete</t>
  </si>
  <si>
    <t>asym spi details complete</t>
  </si>
  <si>
    <t>Headsail 3/4 width</t>
  </si>
  <si>
    <t>This sheet is for the purposes of sending data to the Rating Office, it should not be relied upon for</t>
  </si>
  <si>
    <t>SAIL LOFT and/or MEASURER</t>
  </si>
  <si>
    <t>SAIL DATA</t>
  </si>
  <si>
    <t>see IRC Rule 21.2.2</t>
  </si>
  <si>
    <t>Boat name</t>
  </si>
  <si>
    <t>All relevant data including all measured widths must be supplied.</t>
  </si>
  <si>
    <t>headsail details complete</t>
  </si>
  <si>
    <t>WARNINGS (if shown below):</t>
  </si>
  <si>
    <t>Do not change hidden cells below this point!</t>
  </si>
  <si>
    <t>Please complete in METRES  to 2 decimal places.</t>
  </si>
  <si>
    <t>Longest LL of any headsail used</t>
  </si>
  <si>
    <t>LLM</t>
  </si>
  <si>
    <t>LL</t>
  </si>
  <si>
    <t>LP</t>
  </si>
  <si>
    <t>S5</t>
  </si>
  <si>
    <t>HTW</t>
  </si>
  <si>
    <t>R1</t>
  </si>
  <si>
    <t>MU</t>
  </si>
  <si>
    <t>MI</t>
  </si>
  <si>
    <t>Manually entered SPA?</t>
  </si>
  <si>
    <t>All linear values entered?</t>
  </si>
  <si>
    <t>Calc SPA &gt; Manual SPA?</t>
  </si>
  <si>
    <t>SYMMETRIC</t>
  </si>
  <si>
    <t>All linear, no manual, calc&gt;manual:</t>
  </si>
  <si>
    <t>Not all linear, manual SPA, calc&lt;manual:</t>
  </si>
  <si>
    <t>All linear, calc&gt;manual:</t>
  </si>
  <si>
    <t>ASYMMETRIC</t>
  </si>
  <si>
    <t>SPA:</t>
  </si>
  <si>
    <t>All linear, calc&lt;manual:</t>
  </si>
  <si>
    <t>SPA</t>
  </si>
  <si>
    <t>Imported Date</t>
  </si>
  <si>
    <t>ExcelImportStatus</t>
  </si>
  <si>
    <t>AL</t>
  </si>
  <si>
    <t>AE</t>
  </si>
  <si>
    <t>AF</t>
  </si>
  <si>
    <t>AG</t>
  </si>
  <si>
    <t>SL</t>
  </si>
  <si>
    <t>SE</t>
  </si>
  <si>
    <t>SM</t>
  </si>
  <si>
    <t>SG</t>
  </si>
  <si>
    <t>YL</t>
  </si>
  <si>
    <t>YD</t>
  </si>
  <si>
    <t xml:space="preserve">Headsail:  if you did not originally build this sail, which loft did? </t>
  </si>
  <si>
    <t xml:space="preserve">Mainsail:  if you did not originally build this sail, which loft did? </t>
  </si>
  <si>
    <t xml:space="preserve">Sym spi:  if you did not originally build this sail, which loft did? </t>
  </si>
  <si>
    <t xml:space="preserve">Asym spi:  if you did not originally build this sail, which loft did? </t>
  </si>
  <si>
    <t xml:space="preserve">Staysail:  if you did not originally build this sail, which loft did? </t>
  </si>
  <si>
    <t>&lt;select from list&gt;</t>
  </si>
  <si>
    <t>Yes</t>
  </si>
  <si>
    <t>No</t>
  </si>
  <si>
    <t>Don’t know</t>
  </si>
  <si>
    <t>Endorsement</t>
  </si>
  <si>
    <t>BOAT and OWNER</t>
  </si>
  <si>
    <t>ID:</t>
  </si>
  <si>
    <t>HUW</t>
  </si>
  <si>
    <t>HUW *</t>
  </si>
  <si>
    <t>This form imports into the IRC program: Please therefore only input data to be changed and leave all other cells blank.</t>
  </si>
  <si>
    <t xml:space="preserve">ID = IHC Serial no. or </t>
  </si>
  <si>
    <t>Unique Identifier on sail</t>
  </si>
  <si>
    <t>see IRC Rule 21.7.1</t>
  </si>
  <si>
    <t>HHB</t>
  </si>
  <si>
    <t>FootOffset</t>
  </si>
  <si>
    <t>SAIL LOFT NAME</t>
  </si>
  <si>
    <t xml:space="preserve">Is this loft IHC registered? </t>
  </si>
  <si>
    <t>IOM (IHC Lofts only)</t>
  </si>
  <si>
    <t>RYA Approved Measurer</t>
  </si>
  <si>
    <t>RORC Measurer</t>
  </si>
  <si>
    <t>IHC YES/NO</t>
  </si>
  <si>
    <t>Date sail(s) measured</t>
  </si>
  <si>
    <t>Measurer status</t>
  </si>
  <si>
    <t>Measurer ref number if applic</t>
  </si>
  <si>
    <t>MEASURER NAME</t>
  </si>
  <si>
    <t>HLU max</t>
  </si>
  <si>
    <t>HLU*</t>
  </si>
  <si>
    <t>HLP*</t>
  </si>
  <si>
    <t>SFL</t>
  </si>
  <si>
    <t>Foot Offset if greater than 7.5% HLP</t>
  </si>
  <si>
    <t>7.5% HLP =</t>
  </si>
  <si>
    <t>Mainsail 3/4 width</t>
  </si>
  <si>
    <t>Mainsail 1/2 width</t>
  </si>
  <si>
    <t>MHB</t>
  </si>
  <si>
    <t>MQW</t>
  </si>
  <si>
    <t>Mainsail 1/4 width</t>
  </si>
  <si>
    <t>Mainsail top width</t>
  </si>
  <si>
    <t>Headsail top width</t>
  </si>
  <si>
    <t>Headsail 1/4 width</t>
  </si>
  <si>
    <t>HHB *</t>
  </si>
  <si>
    <t>HQW *</t>
  </si>
  <si>
    <t>Headsail luff perpendicular</t>
  </si>
  <si>
    <t>Headsail 1/2 width</t>
  </si>
  <si>
    <t xml:space="preserve">Mainsail upper (7/8) width </t>
  </si>
  <si>
    <t>*on largest area headsail</t>
  </si>
  <si>
    <t>UMS</t>
  </si>
  <si>
    <t>HHW</t>
  </si>
  <si>
    <t>HQW</t>
  </si>
  <si>
    <t>HHB1</t>
  </si>
  <si>
    <t>ORCi Measurer</t>
  </si>
  <si>
    <t>Other IRC Rule Authority Approved Measurer</t>
  </si>
  <si>
    <t>Other (please give details in Notes box)</t>
  </si>
  <si>
    <t>Sail Description ( J1, J2 Etc)</t>
  </si>
  <si>
    <t>Sail Description</t>
  </si>
  <si>
    <t>Sail Description (S1, colour, Etc)</t>
  </si>
  <si>
    <t>Sail Description (A1, colour, Etc)</t>
  </si>
  <si>
    <r>
      <t>NOTE:</t>
    </r>
    <r>
      <rPr>
        <b/>
        <sz val="10"/>
        <rFont val="Arial"/>
        <family val="2"/>
      </rPr>
      <t xml:space="preserve"> This form does not constitute an IRC amendment or other rating request.</t>
    </r>
  </si>
  <si>
    <t>Headsail 7/8 width</t>
  </si>
  <si>
    <t xml:space="preserve">UMS </t>
  </si>
  <si>
    <t>UMS (IMS Rule G2)</t>
  </si>
  <si>
    <t>declared.</t>
  </si>
  <si>
    <t>Please note:</t>
  </si>
  <si>
    <t>Please put any addional comments here:</t>
  </si>
  <si>
    <r>
      <rPr>
        <b/>
        <sz val="9"/>
        <rFont val="Arial"/>
        <family val="2"/>
      </rPr>
      <t>SPINNAKERS:</t>
    </r>
    <r>
      <rPr>
        <sz val="9"/>
        <rFont val="Arial"/>
        <family val="2"/>
      </rPr>
      <t xml:space="preserve"> IRC Rule 21.6.2 requires all linear data for the spinnaker(s) to be</t>
    </r>
  </si>
  <si>
    <t>IRC HSA calc</t>
  </si>
  <si>
    <t>from complete linear data</t>
  </si>
  <si>
    <t>FSFL</t>
  </si>
  <si>
    <t>FSHW</t>
  </si>
  <si>
    <t>FLU</t>
  </si>
  <si>
    <t>FLP</t>
  </si>
  <si>
    <t>FHB</t>
  </si>
  <si>
    <t>FUW</t>
  </si>
  <si>
    <t>FTW</t>
  </si>
  <si>
    <t>FHW</t>
  </si>
  <si>
    <t>FQW</t>
  </si>
  <si>
    <t>new 2021</t>
  </si>
  <si>
    <t xml:space="preserve">Flying Headsail:  if you did not originally build this sail, which loft did? </t>
  </si>
  <si>
    <t>Flying Headsail luff perpendicular</t>
  </si>
  <si>
    <t>Flying Headsail foot length</t>
  </si>
  <si>
    <t>Flying Headsail half width</t>
  </si>
  <si>
    <t>Flying Headsail top width</t>
  </si>
  <si>
    <t>Flying Headsail 7/8 width</t>
  </si>
  <si>
    <t>Flying Headsail 3/4 width</t>
  </si>
  <si>
    <t>Flying Headsail 1/2 width</t>
  </si>
  <si>
    <t>Flying Headsail 1/4 width</t>
  </si>
  <si>
    <t>IRC FSA calc</t>
  </si>
  <si>
    <t xml:space="preserve">flying headsail details </t>
  </si>
  <si>
    <t>Flying Headsail luff length</t>
  </si>
  <si>
    <t>MAINSAIL</t>
  </si>
  <si>
    <t>HEADSAIL</t>
  </si>
  <si>
    <t>FLYING HEADSAIL</t>
  </si>
  <si>
    <t>SYMMETRIC SPI</t>
  </si>
  <si>
    <t>ASYMMETRIC SPI</t>
  </si>
  <si>
    <t>STAYSAIL</t>
  </si>
  <si>
    <t>IRC Certificate number if known</t>
  </si>
  <si>
    <t>If loft, measurer or sail ID details are missing, these will be requested before processing the certificate.</t>
  </si>
  <si>
    <t>MAINSAIL, HEADSAIL &amp; FLYING HEADSAIL: please note the order of the inputs</t>
  </si>
  <si>
    <t>Widths are input from the top of the sail first.</t>
  </si>
  <si>
    <t>HeadsailIHC</t>
  </si>
  <si>
    <t>MainIHC</t>
  </si>
  <si>
    <t>FlyingHeadsailIHC</t>
  </si>
  <si>
    <t>SpinIHC</t>
  </si>
  <si>
    <t>AsymSpinIHC</t>
  </si>
  <si>
    <t>MizzenIHC</t>
  </si>
  <si>
    <t>Foot Offset if greater than 7.5% FHLP</t>
  </si>
  <si>
    <t>7.5% FHLP =</t>
  </si>
  <si>
    <t>ENDDATA</t>
  </si>
  <si>
    <t>Please only enter value eg. 9.99 ie. do not add "m" as calculations and importing will not work!</t>
  </si>
  <si>
    <t>Any unusual features must be declared.</t>
  </si>
  <si>
    <r>
      <t xml:space="preserve">calculation of sail areas where shown. </t>
    </r>
    <r>
      <rPr>
        <b/>
        <sz val="9"/>
        <rFont val="Arial"/>
        <family val="2"/>
      </rPr>
      <t>Any unusual features must be declared (IRC rule 21.2.2)</t>
    </r>
  </si>
  <si>
    <t>List of IHC Lofts (World Sailing)</t>
  </si>
  <si>
    <t>The whole of this section MUST BE COMPLETED every time (even if recut or remeasured sail)</t>
  </si>
  <si>
    <t>ircsail</t>
  </si>
  <si>
    <t>2024 Update to Flying Headsail SHW warning (change from 62.5% to 60% minimum)</t>
  </si>
  <si>
    <t>Sticker/stamp applied</t>
  </si>
  <si>
    <t>2024 Addition of tick box to confirm sticker/stamp applied in compliance with IRC rule 21.4</t>
  </si>
  <si>
    <r>
      <t>Data marked</t>
    </r>
    <r>
      <rPr>
        <sz val="10"/>
        <color rgb="FF0070C0"/>
        <rFont val="Arial"/>
        <family val="2"/>
      </rPr>
      <t xml:space="preserve"> 'UMS'</t>
    </r>
    <r>
      <rPr>
        <sz val="10"/>
        <rFont val="Arial"/>
        <family val="2"/>
      </rPr>
      <t xml:space="preserve"> is not currently used for IRC rating calculation but please complete the data for UMS (Universal Measurement System) purposes. Thank you.</t>
    </r>
  </si>
  <si>
    <t>The owner or representative of the boat will need to complete and return the appropriate application form (they can simply refer to this input, rather than repeating the data)</t>
  </si>
  <si>
    <t>&lt;Confirm&gt;</t>
  </si>
  <si>
    <t>YES</t>
  </si>
  <si>
    <t>Sticker main</t>
  </si>
  <si>
    <t>Sticker headsail</t>
  </si>
  <si>
    <t>Sticker fly headsail</t>
  </si>
  <si>
    <t>Sticker sym spi</t>
  </si>
  <si>
    <t>Sticker asym spi</t>
  </si>
  <si>
    <t>Sail Description (M1, etc)</t>
  </si>
  <si>
    <t>Sail Description (MH0 etc.)</t>
  </si>
  <si>
    <t>Sticker mizzen staysail</t>
  </si>
  <si>
    <r>
      <t>IRC / UMS SAIL INPUT</t>
    </r>
    <r>
      <rPr>
        <b/>
        <sz val="12"/>
        <color indexed="62"/>
        <rFont val="Arial"/>
        <family val="2"/>
      </rPr>
      <t xml:space="preserve">  </t>
    </r>
    <r>
      <rPr>
        <sz val="10"/>
        <color indexed="62"/>
        <rFont val="Arial"/>
        <family val="2"/>
      </rPr>
      <t>v.231220 applies from</t>
    </r>
    <r>
      <rPr>
        <b/>
        <sz val="10"/>
        <color rgb="FF333399"/>
        <rFont val="Arial"/>
        <family val="2"/>
      </rPr>
      <t xml:space="preserve"> 1/1/2024</t>
    </r>
  </si>
  <si>
    <t>ENDORSED IRC CERTIFICATES</t>
  </si>
  <si>
    <t>If YES, approved measurer, serial number and sticker/stamp (from 1/1/24) are required.</t>
  </si>
  <si>
    <t>Does this boat require an Endorsed certificate?</t>
  </si>
  <si>
    <t>Mayor negra Futura Sails (same as before, but recut)</t>
  </si>
  <si>
    <t>Spi asimétrico amarillo Futura Sails (nuevo para este barco)</t>
  </si>
  <si>
    <t>Foque enrollable negro Futura Sails (same as before, but recut)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</si>
</sst>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9"/>
      <color indexed="56"/>
      <name val="Arial"/>
      <family val="2"/>
    </font>
    <font>
      <i/>
      <sz val="9"/>
      <color indexed="10"/>
      <name val="Arial"/>
      <family val="2"/>
    </font>
    <font>
      <b/>
      <sz val="12"/>
      <color indexed="10"/>
      <name val="Arial"/>
      <family val="2"/>
    </font>
    <font>
      <i/>
      <sz val="9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56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u/>
      <sz val="10"/>
      <color theme="10"/>
      <name val="Arial"/>
      <family val="2"/>
    </font>
    <font>
      <sz val="10"/>
      <color theme="1" tint="0.499984740745262"/>
      <name val="Arial"/>
      <family val="2"/>
    </font>
    <font>
      <b/>
      <sz val="11"/>
      <color rgb="FF00206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3333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8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5" xfId="0" applyFont="1" applyBorder="1" applyAlignment="1">
      <alignment horizontal="left"/>
    </xf>
    <xf numFmtId="0" fontId="2" fillId="0" borderId="3" xfId="0" applyFont="1" applyBorder="1"/>
    <xf numFmtId="0" fontId="2" fillId="0" borderId="5" xfId="0" applyFont="1" applyBorder="1"/>
    <xf numFmtId="0" fontId="15" fillId="0" borderId="0" xfId="0" applyFont="1"/>
    <xf numFmtId="0" fontId="4" fillId="0" borderId="0" xfId="0" applyFont="1"/>
    <xf numFmtId="2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2" fontId="0" fillId="0" borderId="0" xfId="0" applyNumberFormat="1"/>
    <xf numFmtId="0" fontId="16" fillId="0" borderId="9" xfId="0" applyFont="1" applyBorder="1"/>
    <xf numFmtId="0" fontId="0" fillId="0" borderId="0" xfId="0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/>
    <xf numFmtId="2" fontId="2" fillId="0" borderId="0" xfId="0" applyNumberFormat="1" applyFont="1" applyAlignment="1">
      <alignment horizontal="center"/>
    </xf>
    <xf numFmtId="0" fontId="6" fillId="0" borderId="10" xfId="0" applyFont="1" applyBorder="1" applyProtection="1">
      <protection locked="0"/>
    </xf>
    <xf numFmtId="2" fontId="2" fillId="0" borderId="11" xfId="0" applyNumberFormat="1" applyFont="1" applyBorder="1" applyAlignment="1">
      <alignment horizontal="center"/>
    </xf>
    <xf numFmtId="0" fontId="2" fillId="0" borderId="6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9" fillId="0" borderId="0" xfId="0" applyFont="1"/>
    <xf numFmtId="2" fontId="7" fillId="0" borderId="0" xfId="0" applyNumberFormat="1" applyFont="1" applyAlignment="1">
      <alignment horizontal="left"/>
    </xf>
    <xf numFmtId="2" fontId="7" fillId="0" borderId="0" xfId="1" applyNumberFormat="1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16" xfId="0" applyFont="1" applyBorder="1" applyAlignment="1">
      <alignment horizontal="right" vertical="center"/>
    </xf>
    <xf numFmtId="49" fontId="1" fillId="0" borderId="0" xfId="0" applyNumberFormat="1" applyFont="1"/>
    <xf numFmtId="49" fontId="1" fillId="0" borderId="6" xfId="0" applyNumberFormat="1" applyFont="1" applyBorder="1"/>
    <xf numFmtId="0" fontId="2" fillId="0" borderId="8" xfId="0" applyFont="1" applyBorder="1"/>
    <xf numFmtId="2" fontId="2" fillId="0" borderId="0" xfId="0" applyNumberFormat="1" applyFont="1" applyAlignment="1">
      <alignment horizontal="left"/>
    </xf>
    <xf numFmtId="2" fontId="2" fillId="0" borderId="3" xfId="0" applyNumberFormat="1" applyFont="1" applyBorder="1" applyAlignment="1">
      <alignment horizontal="left"/>
    </xf>
    <xf numFmtId="2" fontId="7" fillId="0" borderId="0" xfId="1" applyNumberFormat="1" applyFont="1" applyFill="1" applyBorder="1" applyAlignment="1" applyProtection="1">
      <alignment horizontal="left"/>
    </xf>
    <xf numFmtId="0" fontId="6" fillId="0" borderId="8" xfId="0" applyFont="1" applyBorder="1"/>
    <xf numFmtId="0" fontId="6" fillId="0" borderId="10" xfId="0" applyFont="1" applyBorder="1"/>
    <xf numFmtId="0" fontId="3" fillId="0" borderId="6" xfId="0" applyFont="1" applyBorder="1"/>
    <xf numFmtId="0" fontId="3" fillId="0" borderId="0" xfId="0" applyFont="1" applyProtection="1">
      <protection locked="0"/>
    </xf>
    <xf numFmtId="0" fontId="2" fillId="0" borderId="3" xfId="0" applyFont="1" applyBorder="1" applyAlignment="1">
      <alignment horizontal="left"/>
    </xf>
    <xf numFmtId="0" fontId="28" fillId="0" borderId="5" xfId="2" applyFont="1" applyFill="1" applyBorder="1" applyAlignment="1" applyProtection="1">
      <alignment wrapText="1"/>
      <protection locked="0"/>
    </xf>
    <xf numFmtId="0" fontId="29" fillId="0" borderId="0" xfId="0" applyFont="1" applyAlignment="1">
      <alignment vertical="center"/>
    </xf>
    <xf numFmtId="0" fontId="3" fillId="0" borderId="6" xfId="0" applyFont="1" applyBorder="1" applyAlignment="1">
      <alignment horizontal="center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vertical="top" wrapText="1"/>
    </xf>
    <xf numFmtId="0" fontId="2" fillId="0" borderId="5" xfId="0" applyFont="1" applyBorder="1" applyProtection="1">
      <protection locked="0"/>
    </xf>
    <xf numFmtId="49" fontId="5" fillId="0" borderId="8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31" fillId="0" borderId="0" xfId="0" applyFont="1"/>
    <xf numFmtId="0" fontId="3" fillId="0" borderId="0" xfId="0" applyFont="1" applyAlignment="1">
      <alignment horizontal="left"/>
    </xf>
    <xf numFmtId="2" fontId="2" fillId="2" borderId="18" xfId="0" applyNumberFormat="1" applyFont="1" applyFill="1" applyBorder="1" applyAlignment="1" applyProtection="1">
      <alignment horizontal="left" vertical="center"/>
      <protection locked="0"/>
    </xf>
    <xf numFmtId="2" fontId="2" fillId="2" borderId="9" xfId="0" applyNumberFormat="1" applyFont="1" applyFill="1" applyBorder="1" applyAlignment="1" applyProtection="1">
      <alignment horizontal="left" vertical="center"/>
      <protection locked="0"/>
    </xf>
    <xf numFmtId="2" fontId="2" fillId="2" borderId="9" xfId="0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/>
    <xf numFmtId="0" fontId="6" fillId="0" borderId="6" xfId="0" applyFont="1" applyBorder="1" applyProtection="1">
      <protection locked="0"/>
    </xf>
    <xf numFmtId="0" fontId="2" fillId="0" borderId="0" xfId="0" applyFont="1" applyAlignment="1">
      <alignment horizontal="left"/>
    </xf>
    <xf numFmtId="2" fontId="24" fillId="0" borderId="3" xfId="1" applyNumberFormat="1" applyFont="1" applyFill="1" applyBorder="1" applyAlignment="1">
      <alignment horizontal="right" vertic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2" fontId="38" fillId="0" borderId="0" xfId="0" applyNumberFormat="1" applyFont="1"/>
    <xf numFmtId="0" fontId="39" fillId="0" borderId="0" xfId="0" applyFont="1"/>
    <xf numFmtId="0" fontId="25" fillId="0" borderId="6" xfId="0" applyFont="1" applyBorder="1" applyAlignment="1">
      <alignment horizontal="center"/>
    </xf>
    <xf numFmtId="2" fontId="2" fillId="2" borderId="0" xfId="0" applyNumberFormat="1" applyFont="1" applyFill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center"/>
    </xf>
    <xf numFmtId="2" fontId="2" fillId="2" borderId="25" xfId="0" applyNumberFormat="1" applyFont="1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/>
    </xf>
    <xf numFmtId="2" fontId="2" fillId="2" borderId="27" xfId="0" applyNumberFormat="1" applyFont="1" applyFill="1" applyBorder="1" applyAlignment="1" applyProtection="1">
      <alignment horizontal="left" vertical="center"/>
      <protection locked="0"/>
    </xf>
    <xf numFmtId="0" fontId="25" fillId="0" borderId="10" xfId="0" applyFont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10" xfId="0" applyFont="1" applyBorder="1"/>
    <xf numFmtId="0" fontId="2" fillId="0" borderId="24" xfId="0" applyFont="1" applyBorder="1"/>
    <xf numFmtId="0" fontId="2" fillId="0" borderId="26" xfId="0" applyFont="1" applyBorder="1"/>
    <xf numFmtId="0" fontId="40" fillId="0" borderId="0" xfId="0" applyFont="1" applyAlignment="1">
      <alignment horizontal="left"/>
    </xf>
    <xf numFmtId="49" fontId="5" fillId="0" borderId="5" xfId="0" applyNumberFormat="1" applyFont="1" applyBorder="1"/>
    <xf numFmtId="0" fontId="25" fillId="7" borderId="17" xfId="0" applyFont="1" applyFill="1" applyBorder="1" applyAlignment="1">
      <alignment horizontal="center"/>
    </xf>
    <xf numFmtId="0" fontId="25" fillId="7" borderId="18" xfId="0" applyFont="1" applyFill="1" applyBorder="1" applyAlignment="1">
      <alignment horizontal="center"/>
    </xf>
    <xf numFmtId="0" fontId="13" fillId="0" borderId="0" xfId="0" applyFont="1"/>
    <xf numFmtId="0" fontId="13" fillId="0" borderId="6" xfId="0" applyFont="1" applyBorder="1"/>
    <xf numFmtId="0" fontId="30" fillId="0" borderId="1" xfId="0" applyFont="1" applyBorder="1"/>
    <xf numFmtId="49" fontId="2" fillId="7" borderId="9" xfId="0" applyNumberFormat="1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/>
    <xf numFmtId="49" fontId="5" fillId="2" borderId="11" xfId="0" applyNumberFormat="1" applyFont="1" applyFill="1" applyBorder="1"/>
    <xf numFmtId="0" fontId="7" fillId="0" borderId="15" xfId="0" applyFont="1" applyBorder="1" applyAlignment="1">
      <alignment horizontal="right"/>
    </xf>
    <xf numFmtId="2" fontId="7" fillId="0" borderId="10" xfId="0" applyNumberFormat="1" applyFont="1" applyBorder="1" applyAlignment="1">
      <alignment horizontal="left"/>
    </xf>
    <xf numFmtId="0" fontId="28" fillId="0" borderId="8" xfId="2" applyFont="1" applyFill="1" applyBorder="1" applyAlignment="1" applyProtection="1">
      <alignment wrapText="1"/>
      <protection locked="0"/>
    </xf>
    <xf numFmtId="0" fontId="2" fillId="8" borderId="0" xfId="0" applyFont="1" applyFill="1"/>
    <xf numFmtId="0" fontId="2" fillId="8" borderId="6" xfId="0" applyFont="1" applyFill="1" applyBorder="1"/>
    <xf numFmtId="0" fontId="14" fillId="8" borderId="6" xfId="0" applyFont="1" applyFill="1" applyBorder="1" applyAlignment="1">
      <alignment horizontal="center" vertical="center" textRotation="90"/>
    </xf>
    <xf numFmtId="0" fontId="2" fillId="8" borderId="8" xfId="0" applyFont="1" applyFill="1" applyBorder="1"/>
    <xf numFmtId="2" fontId="18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49" fontId="1" fillId="7" borderId="9" xfId="0" applyNumberFormat="1" applyFont="1" applyFill="1" applyBorder="1" applyProtection="1">
      <protection locked="0"/>
    </xf>
    <xf numFmtId="0" fontId="23" fillId="8" borderId="11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2" fontId="2" fillId="6" borderId="15" xfId="0" applyNumberFormat="1" applyFont="1" applyFill="1" applyBorder="1" applyAlignment="1" applyProtection="1">
      <alignment horizontal="left"/>
      <protection locked="0"/>
    </xf>
    <xf numFmtId="2" fontId="2" fillId="6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/>
    <xf numFmtId="49" fontId="3" fillId="6" borderId="15" xfId="0" applyNumberFormat="1" applyFont="1" applyFill="1" applyBorder="1" applyProtection="1">
      <protection locked="0"/>
    </xf>
    <xf numFmtId="49" fontId="3" fillId="6" borderId="11" xfId="0" applyNumberFormat="1" applyFont="1" applyFill="1" applyBorder="1" applyProtection="1">
      <protection locked="0"/>
    </xf>
    <xf numFmtId="49" fontId="3" fillId="6" borderId="10" xfId="0" applyNumberFormat="1" applyFont="1" applyFill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6" borderId="2" xfId="0" applyFont="1" applyFill="1" applyBorder="1" applyProtection="1">
      <protection locked="0"/>
    </xf>
    <xf numFmtId="0" fontId="2" fillId="6" borderId="7" xfId="0" applyFont="1" applyFill="1" applyBorder="1" applyProtection="1">
      <protection locked="0"/>
    </xf>
    <xf numFmtId="0" fontId="35" fillId="4" borderId="19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3" fillId="3" borderId="3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12" fillId="0" borderId="3" xfId="0" applyFont="1" applyBorder="1"/>
    <xf numFmtId="2" fontId="25" fillId="0" borderId="0" xfId="1" applyNumberFormat="1" applyFont="1" applyFill="1" applyBorder="1" applyAlignment="1" applyProtection="1">
      <alignment horizontal="left" vertical="center"/>
    </xf>
    <xf numFmtId="2" fontId="25" fillId="0" borderId="6" xfId="1" applyNumberFormat="1" applyFont="1" applyFill="1" applyBorder="1" applyAlignment="1" applyProtection="1">
      <alignment horizontal="left" vertical="center"/>
    </xf>
    <xf numFmtId="0" fontId="22" fillId="8" borderId="11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4" fillId="7" borderId="4" xfId="0" applyNumberFormat="1" applyFont="1" applyFill="1" applyBorder="1" applyProtection="1">
      <protection locked="0"/>
    </xf>
    <xf numFmtId="49" fontId="4" fillId="7" borderId="5" xfId="0" applyNumberFormat="1" applyFont="1" applyFill="1" applyBorder="1" applyProtection="1">
      <protection locked="0"/>
    </xf>
    <xf numFmtId="49" fontId="4" fillId="7" borderId="8" xfId="0" applyNumberFormat="1" applyFont="1" applyFill="1" applyBorder="1" applyProtection="1">
      <protection locked="0"/>
    </xf>
    <xf numFmtId="0" fontId="23" fillId="8" borderId="15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2" fontId="18" fillId="6" borderId="15" xfId="1" applyNumberFormat="1" applyFont="1" applyFill="1" applyBorder="1" applyAlignment="1" applyProtection="1">
      <alignment horizontal="left"/>
      <protection locked="0"/>
    </xf>
    <xf numFmtId="2" fontId="18" fillId="6" borderId="10" xfId="1" applyNumberFormat="1" applyFont="1" applyFill="1" applyBorder="1" applyAlignment="1" applyProtection="1">
      <alignment horizontal="left"/>
      <protection locked="0"/>
    </xf>
    <xf numFmtId="49" fontId="3" fillId="6" borderId="2" xfId="0" applyNumberFormat="1" applyFont="1" applyFill="1" applyBorder="1" applyProtection="1">
      <protection locked="0"/>
    </xf>
    <xf numFmtId="49" fontId="3" fillId="6" borderId="3" xfId="0" applyNumberFormat="1" applyFont="1" applyFill="1" applyBorder="1" applyProtection="1">
      <protection locked="0"/>
    </xf>
    <xf numFmtId="49" fontId="4" fillId="7" borderId="15" xfId="0" applyNumberFormat="1" applyFont="1" applyFill="1" applyBorder="1" applyProtection="1">
      <protection locked="0"/>
    </xf>
    <xf numFmtId="49" fontId="4" fillId="7" borderId="11" xfId="0" applyNumberFormat="1" applyFont="1" applyFill="1" applyBorder="1" applyProtection="1">
      <protection locked="0"/>
    </xf>
    <xf numFmtId="14" fontId="3" fillId="6" borderId="15" xfId="0" applyNumberFormat="1" applyFont="1" applyFill="1" applyBorder="1" applyAlignment="1" applyProtection="1">
      <alignment horizontal="left"/>
      <protection locked="0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49" fontId="2" fillId="7" borderId="15" xfId="0" applyNumberFormat="1" applyFont="1" applyFill="1" applyBorder="1" applyProtection="1">
      <protection locked="0"/>
    </xf>
    <xf numFmtId="49" fontId="2" fillId="7" borderId="10" xfId="0" applyNumberFormat="1" applyFont="1" applyFill="1" applyBorder="1" applyProtection="1">
      <protection locked="0"/>
    </xf>
    <xf numFmtId="0" fontId="6" fillId="0" borderId="15" xfId="0" applyFont="1" applyBorder="1"/>
    <xf numFmtId="0" fontId="6" fillId="0" borderId="3" xfId="0" applyFont="1" applyBorder="1"/>
    <xf numFmtId="0" fontId="6" fillId="0" borderId="7" xfId="0" applyFont="1" applyBorder="1"/>
    <xf numFmtId="0" fontId="2" fillId="0" borderId="0" xfId="0" applyFont="1"/>
    <xf numFmtId="0" fontId="2" fillId="0" borderId="6" xfId="0" applyFont="1" applyBorder="1"/>
    <xf numFmtId="0" fontId="3" fillId="0" borderId="6" xfId="0" applyFont="1" applyBorder="1"/>
    <xf numFmtId="0" fontId="33" fillId="0" borderId="3" xfId="2" applyFill="1" applyBorder="1" applyAlignment="1" applyProtection="1">
      <alignment horizontal="left" vertical="center"/>
      <protection locked="0"/>
    </xf>
    <xf numFmtId="0" fontId="33" fillId="0" borderId="7" xfId="2" applyFill="1" applyBorder="1" applyAlignment="1" applyProtection="1">
      <alignment horizontal="left" vertical="center"/>
      <protection locked="0"/>
    </xf>
    <xf numFmtId="2" fontId="24" fillId="0" borderId="0" xfId="1" applyNumberFormat="1" applyFont="1" applyFill="1" applyBorder="1" applyAlignment="1" applyProtection="1">
      <alignment horizontal="left" vertical="center"/>
    </xf>
    <xf numFmtId="2" fontId="24" fillId="0" borderId="6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" fillId="6" borderId="9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3" fillId="6" borderId="15" xfId="0" applyFont="1" applyFill="1" applyBorder="1" applyAlignment="1" applyProtection="1">
      <alignment horizontal="left"/>
      <protection locked="0"/>
    </xf>
    <xf numFmtId="49" fontId="0" fillId="7" borderId="15" xfId="0" applyNumberFormat="1" applyFill="1" applyBorder="1" applyProtection="1">
      <protection locked="0"/>
    </xf>
    <xf numFmtId="49" fontId="0" fillId="7" borderId="11" xfId="0" applyNumberFormat="1" applyFill="1" applyBorder="1" applyProtection="1">
      <protection locked="0"/>
    </xf>
    <xf numFmtId="49" fontId="0" fillId="7" borderId="5" xfId="0" applyNumberFormat="1" applyFill="1" applyBorder="1" applyProtection="1">
      <protection locked="0"/>
    </xf>
    <xf numFmtId="49" fontId="0" fillId="7" borderId="8" xfId="0" applyNumberFormat="1" applyFill="1" applyBorder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5" fillId="4" borderId="20" xfId="0" applyFont="1" applyFill="1" applyBorder="1"/>
    <xf numFmtId="0" fontId="14" fillId="8" borderId="6" xfId="0" applyFont="1" applyFill="1" applyBorder="1" applyAlignment="1">
      <alignment horizontal="center" vertical="center" textRotation="90"/>
    </xf>
    <xf numFmtId="0" fontId="15" fillId="5" borderId="2" xfId="0" applyFont="1" applyFill="1" applyBorder="1"/>
    <xf numFmtId="0" fontId="15" fillId="5" borderId="3" xfId="0" applyFont="1" applyFill="1" applyBorder="1"/>
    <xf numFmtId="0" fontId="15" fillId="5" borderId="7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0" fontId="1" fillId="5" borderId="6" xfId="0" applyFont="1" applyFill="1" applyBorder="1" applyAlignment="1">
      <alignment wrapText="1"/>
    </xf>
    <xf numFmtId="0" fontId="1" fillId="0" borderId="3" xfId="0" applyFont="1" applyBorder="1" applyAlignme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14" fillId="0" borderId="0" xfId="0" applyFont="1"/>
    <xf numFmtId="0" fontId="36" fillId="0" borderId="2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2" fontId="18" fillId="6" borderId="15" xfId="0" applyNumberFormat="1" applyFont="1" applyFill="1" applyBorder="1" applyAlignment="1" applyProtection="1">
      <alignment horizontal="left"/>
      <protection locked="0"/>
    </xf>
    <xf numFmtId="2" fontId="18" fillId="6" borderId="8" xfId="0" applyNumberFormat="1" applyFont="1" applyFill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4" fillId="8" borderId="6" xfId="0" applyFont="1" applyFill="1" applyBorder="1" applyAlignment="1">
      <alignment horizontal="center" vertical="center" textRotation="90"/>
    </xf>
    <xf numFmtId="0" fontId="21" fillId="8" borderId="6" xfId="0" applyFont="1" applyFill="1" applyBorder="1" applyAlignment="1">
      <alignment horizontal="center" vertical="center" textRotation="90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41" fillId="0" borderId="1" xfId="0" applyFont="1" applyBorder="1"/>
    <xf numFmtId="0" fontId="41" fillId="0" borderId="0" xfId="0" applyFont="1"/>
    <xf numFmtId="0" fontId="41" fillId="0" borderId="6" xfId="0" applyFont="1" applyBorder="1"/>
    <xf numFmtId="0" fontId="13" fillId="0" borderId="1" xfId="0" applyFont="1" applyBorder="1"/>
    <xf numFmtId="0" fontId="13" fillId="0" borderId="0" xfId="0" applyFont="1"/>
    <xf numFmtId="0" fontId="13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4" dropStyle="combo" dx="16" fmlaLink="$C$103" fmlaRange="$D$103:$D$106" noThreeD="1" sel="1" val="0"/>
</file>

<file path=xl/ctrlProps/ctrlProp2.xml><?xml version="1.0" encoding="utf-8"?>
<formControlPr xmlns="http://schemas.microsoft.com/office/spreadsheetml/2009/9/main" objectType="Drop" dropLines="3" dropStyle="combo" dx="16" fmlaLink="$C$115" fmlaRange="$D$103:$D$106" noThreeD="1" sel="3"/>
</file>

<file path=xl/ctrlProps/ctrlProp3.xml><?xml version="1.0" encoding="utf-8"?>
<formControlPr xmlns="http://schemas.microsoft.com/office/spreadsheetml/2009/9/main" objectType="Drop" dropLines="7" dropStyle="combo" dx="16" fmlaLink="$C$109" fmlaRange="$D$108:$D$114" noThreeD="1" sel="6" val="0"/>
</file>

<file path=xl/ctrlProps/ctrlProp4.xml><?xml version="1.0" encoding="utf-8"?>
<formControlPr xmlns="http://schemas.microsoft.com/office/spreadsheetml/2009/9/main" objectType="Drop" dropLines="2" dropStyle="combo" dx="16" fmlaLink="$C$120" fmlaRange="$D$117:$D$118" noThreeD="1" sel="1" val="0"/>
</file>

<file path=xl/ctrlProps/ctrlProp5.xml><?xml version="1.0" encoding="utf-8"?>
<formControlPr xmlns="http://schemas.microsoft.com/office/spreadsheetml/2009/9/main" objectType="Drop" dropLines="2" dropStyle="combo" dx="16" fmlaLink="$C$121" fmlaRange="$D$117:$D$118" noThreeD="1" sel="1" val="0"/>
</file>

<file path=xl/ctrlProps/ctrlProp6.xml><?xml version="1.0" encoding="utf-8"?>
<formControlPr xmlns="http://schemas.microsoft.com/office/spreadsheetml/2009/9/main" objectType="Drop" dropLines="2" dropStyle="combo" dx="16" fmlaLink="$C$122" fmlaRange="$D$117:$D$118" noThreeD="1" sel="1" val="0"/>
</file>

<file path=xl/ctrlProps/ctrlProp7.xml><?xml version="1.0" encoding="utf-8"?>
<formControlPr xmlns="http://schemas.microsoft.com/office/spreadsheetml/2009/9/main" objectType="Drop" dropLines="2" dropStyle="combo" dx="16" fmlaLink="$C$123" fmlaRange="$D$117:$D$118" noThreeD="1" sel="1" val="0"/>
</file>

<file path=xl/ctrlProps/ctrlProp8.xml><?xml version="1.0" encoding="utf-8"?>
<formControlPr xmlns="http://schemas.microsoft.com/office/spreadsheetml/2009/9/main" objectType="Drop" dropLines="2" dropStyle="combo" dx="16" fmlaLink="$C$124" fmlaRange="$D$117:$D$118" noThreeD="1" sel="1" val="0"/>
</file>

<file path=xl/ctrlProps/ctrlProp9.xml><?xml version="1.0" encoding="utf-8"?>
<formControlPr xmlns="http://schemas.microsoft.com/office/spreadsheetml/2009/9/main" objectType="Drop" dropLines="2" dropStyle="combo" dx="16" fmlaLink="$C$125" fmlaRange="$D$117:$D$11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31634</xdr:colOff>
      <xdr:row>2</xdr:row>
      <xdr:rowOff>32516</xdr:rowOff>
    </xdr:from>
    <xdr:to>
      <xdr:col>4</xdr:col>
      <xdr:colOff>730365</xdr:colOff>
      <xdr:row>3</xdr:row>
      <xdr:rowOff>380234</xdr:rowOff>
    </xdr:to>
    <xdr:pic>
      <xdr:nvPicPr>
        <xdr:cNvPr id="1090" name="Picture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36734" y="489716"/>
          <a:ext cx="1321031" cy="662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28575</xdr:rowOff>
        </xdr:from>
        <xdr:to>
          <xdr:col>4</xdr:col>
          <xdr:colOff>895350</xdr:colOff>
          <xdr:row>27</xdr:row>
          <xdr:rowOff>219075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19050</xdr:rowOff>
        </xdr:from>
        <xdr:to>
          <xdr:col>4</xdr:col>
          <xdr:colOff>133350</xdr:colOff>
          <xdr:row>20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28575</xdr:rowOff>
        </xdr:from>
        <xdr:to>
          <xdr:col>4</xdr:col>
          <xdr:colOff>1285875</xdr:colOff>
          <xdr:row>22</xdr:row>
          <xdr:rowOff>257175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37</xdr:row>
          <xdr:rowOff>9525</xdr:rowOff>
        </xdr:from>
        <xdr:to>
          <xdr:col>7</xdr:col>
          <xdr:colOff>0</xdr:colOff>
          <xdr:row>38</xdr:row>
          <xdr:rowOff>28575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45</xdr:row>
          <xdr:rowOff>9525</xdr:rowOff>
        </xdr:from>
        <xdr:to>
          <xdr:col>7</xdr:col>
          <xdr:colOff>0</xdr:colOff>
          <xdr:row>46</xdr:row>
          <xdr:rowOff>28575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57</xdr:row>
          <xdr:rowOff>0</xdr:rowOff>
        </xdr:from>
        <xdr:to>
          <xdr:col>7</xdr:col>
          <xdr:colOff>0</xdr:colOff>
          <xdr:row>58</xdr:row>
          <xdr:rowOff>9525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77</xdr:row>
          <xdr:rowOff>9525</xdr:rowOff>
        </xdr:from>
        <xdr:to>
          <xdr:col>7</xdr:col>
          <xdr:colOff>0</xdr:colOff>
          <xdr:row>78</xdr:row>
          <xdr:rowOff>9525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84</xdr:row>
          <xdr:rowOff>0</xdr:rowOff>
        </xdr:from>
        <xdr:to>
          <xdr:col>7</xdr:col>
          <xdr:colOff>0</xdr:colOff>
          <xdr:row>85</xdr:row>
          <xdr:rowOff>9525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iling.org/inside-world-sailing/activities-services/technical-offshore/technical-services/in-house-certification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</sheetPr>
  <dimension ref="A1:U125"/>
  <sheetViews>
    <sheetView showGridLines="0" tabSelected="1" view="pageBreakPreview" topLeftCell="A55" zoomScaleNormal="100" zoomScaleSheetLayoutView="100" workbookViewId="0">
      <selection activeCell="M43" sqref="M43:S43"/>
    </sheetView>
  </sheetViews>
  <sheetFormatPr baseColWidth="10" defaultColWidth="9.140625" defaultRowHeight="12" x14ac:dyDescent="0.2"/>
  <cols>
    <col min="1" max="1" width="2.85546875" style="1" customWidth="1"/>
    <col min="2" max="2" width="26.7109375" style="1" customWidth="1"/>
    <col min="3" max="3" width="9.140625" style="1"/>
    <col min="4" max="4" width="8.85546875" style="1" customWidth="1"/>
    <col min="5" max="5" width="19" style="1" customWidth="1"/>
    <col min="6" max="6" width="9.5703125" style="1" customWidth="1"/>
    <col min="7" max="7" width="23.85546875" style="1" customWidth="1"/>
    <col min="8" max="8" width="9.140625" style="1"/>
    <col min="9" max="9" width="0" style="1" hidden="1" customWidth="1"/>
    <col min="10" max="12" width="9.140625" style="1" hidden="1" customWidth="1"/>
    <col min="13" max="16384" width="9.140625" style="1"/>
  </cols>
  <sheetData>
    <row r="1" spans="1:20" ht="18" x14ac:dyDescent="0.25">
      <c r="A1" s="102"/>
      <c r="B1" s="133" t="s">
        <v>204</v>
      </c>
      <c r="C1" s="133"/>
      <c r="D1" s="133"/>
      <c r="E1" s="133"/>
      <c r="F1" s="133"/>
      <c r="G1" s="134"/>
    </row>
    <row r="2" spans="1:20" ht="18" customHeight="1" x14ac:dyDescent="0.2">
      <c r="A2" s="102"/>
      <c r="B2" s="151"/>
      <c r="C2" s="152"/>
      <c r="D2" s="152"/>
      <c r="E2" s="152"/>
      <c r="F2" s="152"/>
      <c r="G2" s="153"/>
      <c r="M2" s="198" t="s">
        <v>132</v>
      </c>
      <c r="N2" s="199"/>
      <c r="O2" s="199"/>
      <c r="P2" s="199"/>
      <c r="Q2" s="199"/>
      <c r="R2" s="199"/>
      <c r="S2" s="199"/>
      <c r="T2" s="200"/>
    </row>
    <row r="3" spans="1:20" ht="24.75" customHeight="1" x14ac:dyDescent="0.2">
      <c r="A3" s="102"/>
      <c r="B3" s="151"/>
      <c r="C3" s="152"/>
      <c r="D3" s="152"/>
      <c r="E3" s="152"/>
      <c r="F3" s="152"/>
      <c r="G3" s="153"/>
      <c r="M3" s="201" t="s">
        <v>193</v>
      </c>
      <c r="N3" s="202"/>
      <c r="O3" s="202"/>
      <c r="P3" s="202"/>
      <c r="Q3" s="202"/>
      <c r="R3" s="202"/>
      <c r="S3" s="202"/>
      <c r="T3" s="203"/>
    </row>
    <row r="4" spans="1:20" ht="51" customHeight="1" x14ac:dyDescent="0.2">
      <c r="A4" s="102"/>
      <c r="B4" s="151"/>
      <c r="C4" s="152"/>
      <c r="D4" s="152"/>
      <c r="E4" s="152"/>
      <c r="F4" s="152"/>
      <c r="G4" s="153"/>
      <c r="M4" s="204"/>
      <c r="N4" s="204"/>
      <c r="O4" s="204"/>
      <c r="P4" s="204"/>
      <c r="Q4" s="204"/>
      <c r="R4" s="204"/>
      <c r="S4" s="204"/>
      <c r="T4" s="204"/>
    </row>
    <row r="5" spans="1:20" x14ac:dyDescent="0.2">
      <c r="A5" s="102"/>
      <c r="B5" s="135" t="s">
        <v>38</v>
      </c>
      <c r="C5" s="136"/>
      <c r="D5" s="136"/>
      <c r="E5" s="136"/>
      <c r="F5" s="136"/>
      <c r="G5" s="137"/>
    </row>
    <row r="6" spans="1:20" x14ac:dyDescent="0.2">
      <c r="A6" s="102"/>
      <c r="B6" s="138" t="s">
        <v>183</v>
      </c>
      <c r="C6" s="139"/>
      <c r="D6" s="139"/>
      <c r="E6" s="139"/>
      <c r="F6" s="139"/>
      <c r="G6" s="140"/>
    </row>
    <row r="7" spans="1:20" ht="12.75" customHeight="1" x14ac:dyDescent="0.2">
      <c r="A7" s="102"/>
      <c r="B7" s="141" t="s">
        <v>29</v>
      </c>
      <c r="C7" s="142"/>
      <c r="D7" s="142"/>
      <c r="E7" s="142"/>
      <c r="F7" s="142"/>
      <c r="G7" s="143"/>
      <c r="M7" s="175" t="s">
        <v>192</v>
      </c>
      <c r="N7" s="175"/>
      <c r="O7" s="175"/>
      <c r="P7" s="175"/>
      <c r="Q7" s="175"/>
      <c r="R7" s="175"/>
      <c r="S7" s="175"/>
      <c r="T7" s="175"/>
    </row>
    <row r="8" spans="1:20" ht="12.75" customHeight="1" x14ac:dyDescent="0.2">
      <c r="A8" s="102"/>
      <c r="B8" s="144" t="s">
        <v>185</v>
      </c>
      <c r="C8" s="145"/>
      <c r="D8" s="145"/>
      <c r="E8" s="145"/>
      <c r="F8" s="145"/>
      <c r="G8" s="146"/>
      <c r="M8" s="175"/>
      <c r="N8" s="175"/>
      <c r="O8" s="175"/>
      <c r="P8" s="175"/>
      <c r="Q8" s="175"/>
      <c r="R8" s="175"/>
      <c r="S8" s="175"/>
      <c r="T8" s="175"/>
    </row>
    <row r="9" spans="1:20" ht="18" customHeight="1" x14ac:dyDescent="0.2">
      <c r="A9" s="102"/>
      <c r="B9" s="205"/>
      <c r="C9" s="206"/>
      <c r="D9" s="206"/>
      <c r="E9" s="206"/>
      <c r="F9" s="206"/>
      <c r="G9" s="207"/>
      <c r="M9" s="175"/>
      <c r="N9" s="175"/>
      <c r="O9" s="175"/>
      <c r="P9" s="175"/>
      <c r="Q9" s="175"/>
      <c r="R9" s="175"/>
      <c r="S9" s="175"/>
      <c r="T9" s="175"/>
    </row>
    <row r="10" spans="1:20" ht="15" x14ac:dyDescent="0.25">
      <c r="A10" s="102"/>
      <c r="B10" s="150" t="s">
        <v>81</v>
      </c>
      <c r="C10" s="109"/>
      <c r="D10" s="109"/>
      <c r="E10" s="109"/>
      <c r="F10" s="109"/>
      <c r="G10" s="110"/>
      <c r="M10" s="175"/>
      <c r="N10" s="175"/>
      <c r="O10" s="175"/>
      <c r="P10" s="175"/>
      <c r="Q10" s="175"/>
      <c r="R10" s="175"/>
      <c r="S10" s="175"/>
      <c r="T10" s="175"/>
    </row>
    <row r="11" spans="1:20" ht="15" customHeight="1" x14ac:dyDescent="0.2">
      <c r="A11" s="102"/>
      <c r="B11" s="39" t="s">
        <v>33</v>
      </c>
      <c r="C11" s="147"/>
      <c r="D11" s="148"/>
      <c r="E11" s="148"/>
      <c r="F11" s="148"/>
      <c r="G11" s="149"/>
      <c r="M11" s="168"/>
      <c r="N11" s="168"/>
      <c r="O11" s="168"/>
      <c r="P11" s="168"/>
      <c r="Q11" s="168"/>
      <c r="R11" s="168"/>
      <c r="S11" s="168"/>
      <c r="T11" s="168"/>
    </row>
    <row r="12" spans="1:20" ht="15" customHeight="1" x14ac:dyDescent="0.2">
      <c r="A12" s="103"/>
      <c r="B12" s="82" t="s">
        <v>0</v>
      </c>
      <c r="C12" s="163"/>
      <c r="D12" s="164"/>
      <c r="E12" s="165"/>
      <c r="F12" s="166"/>
      <c r="G12" s="167"/>
      <c r="M12" s="113" t="s">
        <v>189</v>
      </c>
      <c r="N12" s="113"/>
      <c r="O12" s="113"/>
      <c r="P12" s="113"/>
      <c r="Q12" s="113"/>
      <c r="R12" s="113"/>
      <c r="S12" s="113"/>
      <c r="T12" s="113"/>
    </row>
    <row r="13" spans="1:20" ht="15" customHeight="1" x14ac:dyDescent="0.2">
      <c r="A13" s="103"/>
      <c r="B13" s="82" t="s">
        <v>22</v>
      </c>
      <c r="C13" s="158"/>
      <c r="D13" s="159"/>
      <c r="E13" s="159"/>
      <c r="F13" s="58"/>
      <c r="G13" s="59"/>
      <c r="M13" s="113" t="s">
        <v>191</v>
      </c>
      <c r="N13" s="113"/>
      <c r="O13" s="113"/>
      <c r="P13" s="113"/>
      <c r="Q13" s="113"/>
      <c r="R13" s="113"/>
      <c r="S13" s="113"/>
      <c r="T13" s="113"/>
    </row>
    <row r="14" spans="1:20" ht="15" customHeight="1" x14ac:dyDescent="0.2">
      <c r="A14" s="103"/>
      <c r="B14" s="83" t="s">
        <v>170</v>
      </c>
      <c r="C14" s="108"/>
      <c r="D14" s="98"/>
      <c r="E14" s="98"/>
      <c r="F14" s="90"/>
      <c r="G14" s="57"/>
    </row>
    <row r="15" spans="1:20" ht="15" customHeight="1" x14ac:dyDescent="0.2">
      <c r="A15" s="103"/>
      <c r="B15" s="84" t="s">
        <v>1</v>
      </c>
      <c r="C15" s="181"/>
      <c r="D15" s="182"/>
      <c r="E15" s="182"/>
      <c r="F15" s="183"/>
      <c r="G15" s="184"/>
    </row>
    <row r="16" spans="1:20" ht="12.75" x14ac:dyDescent="0.2">
      <c r="A16" s="103"/>
      <c r="B16" s="84"/>
      <c r="C16" s="40"/>
      <c r="D16" s="40"/>
      <c r="E16" s="40"/>
      <c r="F16" s="40"/>
      <c r="G16" s="41"/>
    </row>
    <row r="17" spans="1:21" ht="15" x14ac:dyDescent="0.25">
      <c r="A17" s="103"/>
      <c r="B17" s="109" t="s">
        <v>30</v>
      </c>
      <c r="C17" s="109"/>
      <c r="D17" s="109"/>
      <c r="E17" s="109"/>
      <c r="F17" s="109"/>
      <c r="G17" s="110"/>
    </row>
    <row r="18" spans="1:21" ht="16.5" customHeight="1" x14ac:dyDescent="0.2">
      <c r="A18" s="103"/>
      <c r="B18" s="176" t="s">
        <v>187</v>
      </c>
      <c r="C18" s="176"/>
      <c r="D18" s="176"/>
      <c r="E18" s="176"/>
      <c r="F18" s="176"/>
      <c r="G18" s="177"/>
    </row>
    <row r="19" spans="1:21" ht="14.25" customHeight="1" x14ac:dyDescent="0.25">
      <c r="A19" s="103"/>
      <c r="B19" s="10" t="s">
        <v>91</v>
      </c>
      <c r="C19" s="178"/>
      <c r="D19" s="178"/>
      <c r="E19" s="178"/>
      <c r="F19" s="178"/>
      <c r="G19" s="178"/>
      <c r="M19" s="209"/>
      <c r="N19" s="209"/>
      <c r="O19" s="209"/>
      <c r="P19" s="209"/>
      <c r="Q19" s="209"/>
      <c r="R19" s="209"/>
      <c r="S19" s="209"/>
      <c r="T19" s="209"/>
    </row>
    <row r="20" spans="1:21" ht="18.75" customHeight="1" x14ac:dyDescent="0.2">
      <c r="A20" s="103"/>
      <c r="B20" s="85" t="s">
        <v>92</v>
      </c>
      <c r="C20" s="50"/>
      <c r="F20" s="171" t="s">
        <v>186</v>
      </c>
      <c r="G20" s="172"/>
    </row>
    <row r="21" spans="1:21" ht="14.25" customHeight="1" x14ac:dyDescent="0.2">
      <c r="A21" s="103"/>
      <c r="B21" s="61"/>
      <c r="C21" s="13"/>
      <c r="D21" s="51"/>
      <c r="E21" s="51"/>
      <c r="F21" s="51"/>
      <c r="G21" s="101"/>
      <c r="M21" s="208" t="s">
        <v>171</v>
      </c>
      <c r="N21" s="208"/>
      <c r="O21" s="208"/>
      <c r="P21" s="208"/>
      <c r="Q21" s="208"/>
      <c r="R21" s="208"/>
      <c r="S21" s="208"/>
      <c r="T21" s="16"/>
      <c r="U21" s="16"/>
    </row>
    <row r="22" spans="1:21" ht="14.25" customHeight="1" x14ac:dyDescent="0.2">
      <c r="A22" s="103"/>
      <c r="B22" s="10" t="s">
        <v>100</v>
      </c>
      <c r="C22" s="178"/>
      <c r="D22" s="178"/>
      <c r="E22" s="178"/>
      <c r="F22" s="178"/>
      <c r="G22" s="178"/>
      <c r="M22" s="208"/>
      <c r="N22" s="208"/>
      <c r="O22" s="208"/>
      <c r="P22" s="208"/>
      <c r="Q22" s="208"/>
      <c r="R22" s="208"/>
      <c r="S22" s="208"/>
      <c r="T22" s="17"/>
    </row>
    <row r="23" spans="1:21" ht="22.5" customHeight="1" x14ac:dyDescent="0.2">
      <c r="A23" s="103"/>
      <c r="B23" s="83" t="s">
        <v>98</v>
      </c>
      <c r="C23" s="49"/>
      <c r="D23" s="21"/>
      <c r="E23" s="21"/>
      <c r="F23" s="52" t="str">
        <f>IF(C109=5,"Please give more details in comments box","")</f>
        <v/>
      </c>
      <c r="G23" s="48"/>
      <c r="M23" s="55"/>
      <c r="N23" s="55"/>
      <c r="O23" s="55"/>
      <c r="P23" s="55"/>
      <c r="Q23" s="55"/>
      <c r="R23" s="55"/>
      <c r="S23" s="17"/>
      <c r="T23" s="17"/>
    </row>
    <row r="24" spans="1:21" ht="15" customHeight="1" x14ac:dyDescent="0.2">
      <c r="A24" s="103"/>
      <c r="B24" s="83" t="s">
        <v>99</v>
      </c>
      <c r="C24" s="180"/>
      <c r="D24" s="162"/>
      <c r="E24" s="61"/>
      <c r="F24" s="21"/>
      <c r="G24" s="48"/>
      <c r="M24" s="55"/>
      <c r="N24" s="55"/>
      <c r="O24" s="55"/>
      <c r="P24" s="55"/>
      <c r="Q24" s="55"/>
      <c r="R24" s="55"/>
      <c r="S24" s="17"/>
      <c r="T24" s="17"/>
    </row>
    <row r="25" spans="1:21" ht="14.25" customHeight="1" x14ac:dyDescent="0.2">
      <c r="A25" s="103"/>
      <c r="B25" s="84" t="s">
        <v>97</v>
      </c>
      <c r="C25" s="160"/>
      <c r="D25" s="161"/>
      <c r="E25" s="162"/>
      <c r="G25" s="7"/>
      <c r="M25" s="55"/>
      <c r="N25" s="55"/>
      <c r="O25" s="55"/>
      <c r="P25" s="55"/>
      <c r="Q25" s="55"/>
      <c r="R25" s="55"/>
    </row>
    <row r="26" spans="1:21" ht="14.25" customHeight="1" x14ac:dyDescent="0.2">
      <c r="A26" s="103"/>
      <c r="B26" s="84"/>
      <c r="C26" s="107"/>
      <c r="D26" s="107"/>
      <c r="E26" s="107"/>
      <c r="G26" s="7"/>
      <c r="M26" s="55"/>
      <c r="N26" s="55"/>
      <c r="O26" s="55"/>
      <c r="P26" s="55"/>
      <c r="Q26" s="55"/>
      <c r="R26" s="55"/>
    </row>
    <row r="27" spans="1:21" ht="14.25" customHeight="1" x14ac:dyDescent="0.25">
      <c r="A27" s="103"/>
      <c r="B27" s="109" t="s">
        <v>205</v>
      </c>
      <c r="C27" s="109"/>
      <c r="D27" s="109"/>
      <c r="E27" s="109"/>
      <c r="F27" s="109"/>
      <c r="G27" s="110"/>
      <c r="M27" s="55"/>
      <c r="N27" s="55"/>
      <c r="O27" s="55"/>
      <c r="P27" s="55"/>
      <c r="Q27" s="55"/>
      <c r="R27" s="55"/>
    </row>
    <row r="28" spans="1:21" ht="18" customHeight="1" x14ac:dyDescent="0.2">
      <c r="A28" s="103"/>
      <c r="B28" s="179" t="s">
        <v>207</v>
      </c>
      <c r="C28" s="179"/>
      <c r="D28" s="179"/>
      <c r="E28" s="179"/>
      <c r="F28" s="12"/>
      <c r="G28" s="33"/>
      <c r="M28" s="185" t="s">
        <v>85</v>
      </c>
      <c r="N28" s="186"/>
      <c r="O28" s="186"/>
      <c r="P28" s="186"/>
      <c r="Q28" s="186"/>
      <c r="R28" s="186"/>
      <c r="S28" s="187"/>
    </row>
    <row r="29" spans="1:21" ht="18.600000000000001" customHeight="1" x14ac:dyDescent="0.2">
      <c r="A29" s="103"/>
      <c r="B29" s="194" t="s">
        <v>206</v>
      </c>
      <c r="C29" s="194"/>
      <c r="D29" s="194"/>
      <c r="E29" s="194"/>
      <c r="F29" s="194"/>
      <c r="G29" s="195"/>
      <c r="M29" s="188"/>
      <c r="N29" s="189"/>
      <c r="O29" s="189"/>
      <c r="P29" s="189"/>
      <c r="Q29" s="189"/>
      <c r="R29" s="189"/>
      <c r="S29" s="190"/>
    </row>
    <row r="30" spans="1:21" ht="15" x14ac:dyDescent="0.25">
      <c r="A30" s="103"/>
      <c r="B30" s="109" t="s">
        <v>31</v>
      </c>
      <c r="C30" s="109"/>
      <c r="D30" s="109"/>
      <c r="E30" s="109"/>
      <c r="F30" s="109"/>
      <c r="G30" s="110"/>
      <c r="M30" s="188"/>
      <c r="N30" s="189"/>
      <c r="O30" s="189"/>
      <c r="P30" s="189"/>
      <c r="Q30" s="189"/>
      <c r="R30" s="189"/>
      <c r="S30" s="190"/>
    </row>
    <row r="31" spans="1:21" x14ac:dyDescent="0.2">
      <c r="A31" s="103"/>
      <c r="B31" s="113" t="s">
        <v>34</v>
      </c>
      <c r="C31" s="113"/>
      <c r="D31" s="113"/>
      <c r="E31" s="113"/>
      <c r="F31" s="113"/>
      <c r="G31" s="42"/>
      <c r="M31" s="188"/>
      <c r="N31" s="189"/>
      <c r="O31" s="189"/>
      <c r="P31" s="189"/>
      <c r="Q31" s="189"/>
      <c r="R31" s="189"/>
      <c r="S31" s="190"/>
    </row>
    <row r="32" spans="1:21" ht="12.75" x14ac:dyDescent="0.2">
      <c r="A32" s="103"/>
      <c r="B32" s="168"/>
      <c r="C32" s="168"/>
      <c r="D32" s="168"/>
      <c r="E32" s="168"/>
      <c r="F32" s="169"/>
      <c r="G32" s="91" t="s">
        <v>86</v>
      </c>
      <c r="M32" s="191"/>
      <c r="N32" s="192"/>
      <c r="O32" s="192"/>
      <c r="P32" s="192"/>
      <c r="Q32" s="192"/>
      <c r="R32" s="192"/>
      <c r="S32" s="193"/>
    </row>
    <row r="33" spans="1:19" ht="12.75" x14ac:dyDescent="0.2">
      <c r="A33" s="103"/>
      <c r="G33" s="92" t="s">
        <v>87</v>
      </c>
    </row>
    <row r="34" spans="1:19" ht="15.75" customHeight="1" x14ac:dyDescent="0.2">
      <c r="A34" s="103"/>
      <c r="B34" s="21"/>
      <c r="C34" s="21"/>
      <c r="D34" s="21"/>
      <c r="E34" s="21"/>
      <c r="F34" s="21"/>
      <c r="G34" s="81"/>
    </row>
    <row r="35" spans="1:19" ht="15" customHeight="1" x14ac:dyDescent="0.25">
      <c r="A35" s="197" t="s">
        <v>164</v>
      </c>
      <c r="B35" s="113" t="s">
        <v>72</v>
      </c>
      <c r="C35" s="113"/>
      <c r="D35" s="113"/>
      <c r="E35" s="170"/>
      <c r="F35" s="212"/>
      <c r="G35" s="213"/>
      <c r="M35" s="196" t="s">
        <v>137</v>
      </c>
      <c r="N35" s="196"/>
      <c r="O35" s="196"/>
      <c r="P35" s="196"/>
      <c r="Q35" s="196"/>
      <c r="R35" s="196"/>
      <c r="S35" s="196"/>
    </row>
    <row r="36" spans="1:19" ht="15" customHeight="1" x14ac:dyDescent="0.2">
      <c r="A36" s="197"/>
      <c r="B36" s="21" t="s">
        <v>201</v>
      </c>
      <c r="C36" s="114" t="s">
        <v>208</v>
      </c>
      <c r="D36" s="115"/>
      <c r="E36" s="115"/>
      <c r="F36" s="115"/>
      <c r="G36" s="116"/>
      <c r="M36" s="120" t="s">
        <v>172</v>
      </c>
      <c r="N36" s="121"/>
      <c r="O36" s="121"/>
      <c r="P36" s="121"/>
      <c r="Q36" s="121"/>
      <c r="R36" s="121"/>
      <c r="S36" s="121"/>
    </row>
    <row r="37" spans="1:19" ht="15" customHeight="1" x14ac:dyDescent="0.2">
      <c r="A37" s="197"/>
      <c r="B37" s="70" t="s">
        <v>112</v>
      </c>
      <c r="C37" s="71" t="s">
        <v>109</v>
      </c>
      <c r="D37" s="63"/>
      <c r="E37" s="210" t="s">
        <v>135</v>
      </c>
      <c r="F37" s="69" t="s">
        <v>82</v>
      </c>
      <c r="G37" s="96"/>
      <c r="M37" s="121" t="s">
        <v>173</v>
      </c>
      <c r="N37" s="121"/>
      <c r="O37" s="121"/>
      <c r="P37" s="121"/>
      <c r="Q37" s="121"/>
      <c r="R37" s="121"/>
      <c r="S37" s="121"/>
    </row>
    <row r="38" spans="1:19" ht="15" customHeight="1" x14ac:dyDescent="0.2">
      <c r="A38" s="197"/>
      <c r="B38" s="1" t="s">
        <v>119</v>
      </c>
      <c r="C38" s="2" t="s">
        <v>6</v>
      </c>
      <c r="D38" s="63"/>
      <c r="E38" s="211"/>
      <c r="F38" s="173" t="s">
        <v>190</v>
      </c>
      <c r="G38" s="174"/>
      <c r="M38" s="121" t="s">
        <v>139</v>
      </c>
      <c r="N38" s="121"/>
      <c r="O38" s="121"/>
      <c r="P38" s="121"/>
      <c r="Q38" s="121"/>
      <c r="R38" s="121"/>
      <c r="S38" s="121"/>
    </row>
    <row r="39" spans="1:19" ht="15" customHeight="1" x14ac:dyDescent="0.2">
      <c r="A39" s="197"/>
      <c r="B39" s="1" t="s">
        <v>107</v>
      </c>
      <c r="C39" s="2" t="s">
        <v>5</v>
      </c>
      <c r="D39" s="63"/>
      <c r="E39" s="3"/>
      <c r="F39" s="106"/>
      <c r="G39" s="7"/>
      <c r="M39" s="121" t="s">
        <v>136</v>
      </c>
      <c r="N39" s="121"/>
      <c r="O39" s="121"/>
      <c r="P39" s="121"/>
      <c r="Q39" s="121"/>
      <c r="R39" s="121"/>
      <c r="S39" s="121"/>
    </row>
    <row r="40" spans="1:19" ht="15" customHeight="1" x14ac:dyDescent="0.25">
      <c r="A40" s="197"/>
      <c r="B40" s="1" t="s">
        <v>108</v>
      </c>
      <c r="C40" s="53" t="s">
        <v>4</v>
      </c>
      <c r="D40" s="63"/>
      <c r="E40" s="9"/>
      <c r="F40" s="37"/>
      <c r="G40" s="33"/>
      <c r="M40" s="124" t="s">
        <v>138</v>
      </c>
      <c r="N40" s="124"/>
      <c r="O40" s="124"/>
      <c r="P40" s="124"/>
      <c r="Q40" s="124"/>
      <c r="R40" s="124"/>
      <c r="S40" s="124"/>
    </row>
    <row r="41" spans="1:19" ht="15" customHeight="1" x14ac:dyDescent="0.2">
      <c r="A41" s="197"/>
      <c r="B41" s="70" t="s">
        <v>111</v>
      </c>
      <c r="C41" s="71" t="s">
        <v>110</v>
      </c>
      <c r="D41" s="63"/>
      <c r="E41" s="70" t="s">
        <v>121</v>
      </c>
      <c r="F41" s="37"/>
      <c r="G41" s="33"/>
      <c r="M41" s="117"/>
      <c r="N41" s="118"/>
      <c r="O41" s="118"/>
      <c r="P41" s="118"/>
      <c r="Q41" s="118"/>
      <c r="R41" s="118"/>
      <c r="S41" s="119"/>
    </row>
    <row r="42" spans="1:19" ht="15" customHeight="1" x14ac:dyDescent="0.2">
      <c r="A42" s="103"/>
      <c r="B42" s="21"/>
      <c r="C42" s="21"/>
      <c r="D42" s="21"/>
      <c r="E42" s="21"/>
      <c r="F42" s="21"/>
      <c r="G42" s="75"/>
      <c r="M42" s="117"/>
      <c r="N42" s="118"/>
      <c r="O42" s="118"/>
      <c r="P42" s="118"/>
      <c r="Q42" s="118"/>
      <c r="R42" s="118"/>
      <c r="S42" s="119"/>
    </row>
    <row r="43" spans="1:19" ht="15" customHeight="1" x14ac:dyDescent="0.2">
      <c r="A43" s="197" t="s">
        <v>165</v>
      </c>
      <c r="B43" s="21" t="s">
        <v>71</v>
      </c>
      <c r="C43" s="21"/>
      <c r="D43" s="21"/>
      <c r="E43" s="21"/>
      <c r="F43" s="122"/>
      <c r="G43" s="123"/>
      <c r="M43" s="117"/>
      <c r="N43" s="118"/>
      <c r="O43" s="118"/>
      <c r="P43" s="118"/>
      <c r="Q43" s="118"/>
      <c r="R43" s="118"/>
      <c r="S43" s="119"/>
    </row>
    <row r="44" spans="1:19" ht="15" customHeight="1" x14ac:dyDescent="0.2">
      <c r="A44" s="197"/>
      <c r="B44" s="21" t="s">
        <v>128</v>
      </c>
      <c r="C44" s="114" t="s">
        <v>210</v>
      </c>
      <c r="D44" s="115"/>
      <c r="E44" s="115"/>
      <c r="F44" s="115"/>
      <c r="G44" s="116"/>
      <c r="M44" s="117"/>
      <c r="N44" s="118"/>
      <c r="O44" s="118"/>
      <c r="P44" s="118"/>
      <c r="Q44" s="118"/>
      <c r="R44" s="118"/>
      <c r="S44" s="119"/>
    </row>
    <row r="45" spans="1:19" ht="15" customHeight="1" x14ac:dyDescent="0.2">
      <c r="A45" s="197"/>
      <c r="B45" s="14" t="s">
        <v>39</v>
      </c>
      <c r="C45" s="2" t="s">
        <v>101</v>
      </c>
      <c r="D45" s="62"/>
      <c r="E45" s="8"/>
      <c r="F45" s="69" t="s">
        <v>82</v>
      </c>
      <c r="G45" s="96"/>
      <c r="M45" s="117"/>
      <c r="N45" s="118"/>
      <c r="O45" s="118"/>
      <c r="P45" s="118"/>
      <c r="Q45" s="118"/>
      <c r="R45" s="118"/>
      <c r="S45" s="119"/>
    </row>
    <row r="46" spans="1:19" ht="15" customHeight="1" x14ac:dyDescent="0.2">
      <c r="A46" s="197"/>
      <c r="B46" s="1" t="s">
        <v>2</v>
      </c>
      <c r="C46" s="2" t="s">
        <v>102</v>
      </c>
      <c r="D46" s="63"/>
      <c r="F46" s="173" t="s">
        <v>190</v>
      </c>
      <c r="G46" s="174"/>
      <c r="M46" s="117"/>
      <c r="N46" s="118"/>
      <c r="O46" s="118"/>
      <c r="P46" s="118"/>
      <c r="Q46" s="118"/>
      <c r="R46" s="118"/>
      <c r="S46" s="119"/>
    </row>
    <row r="47" spans="1:19" ht="15" customHeight="1" x14ac:dyDescent="0.2">
      <c r="A47" s="197"/>
      <c r="B47" s="1" t="s">
        <v>117</v>
      </c>
      <c r="C47" s="2" t="s">
        <v>103</v>
      </c>
      <c r="D47" s="63"/>
      <c r="E47" s="19" t="s">
        <v>140</v>
      </c>
      <c r="F47" s="18">
        <f>IF(C98=TRUE,(0.0625*(ROUND(D46,2))*(4*(ROUND(D47,2))+(6*(ROUND(D51,2)))+(3*(ROUND(D50,2)))+(2*(ROUND(D49,2)))+0.09)),0)</f>
        <v>0</v>
      </c>
      <c r="G47" s="67" t="s">
        <v>141</v>
      </c>
      <c r="M47" s="117"/>
      <c r="N47" s="118"/>
      <c r="O47" s="118"/>
      <c r="P47" s="118"/>
      <c r="Q47" s="118"/>
      <c r="R47" s="118"/>
      <c r="S47" s="119"/>
    </row>
    <row r="48" spans="1:19" ht="15" customHeight="1" x14ac:dyDescent="0.2">
      <c r="A48" s="197"/>
      <c r="B48" s="70" t="s">
        <v>113</v>
      </c>
      <c r="C48" s="71" t="s">
        <v>115</v>
      </c>
      <c r="D48" s="63"/>
      <c r="E48" s="70" t="s">
        <v>134</v>
      </c>
      <c r="F48" s="30"/>
      <c r="G48" s="67"/>
      <c r="M48" s="117"/>
      <c r="N48" s="118"/>
      <c r="O48" s="118"/>
      <c r="P48" s="118"/>
      <c r="Q48" s="118"/>
      <c r="R48" s="118"/>
      <c r="S48" s="119"/>
    </row>
    <row r="49" spans="1:19" ht="15" customHeight="1" x14ac:dyDescent="0.2">
      <c r="A49" s="197"/>
      <c r="B49" s="1" t="s">
        <v>133</v>
      </c>
      <c r="C49" s="2" t="s">
        <v>84</v>
      </c>
      <c r="D49" s="63"/>
      <c r="E49" s="19"/>
      <c r="F49" s="68" t="s">
        <v>120</v>
      </c>
      <c r="G49" s="67"/>
      <c r="M49" s="117"/>
      <c r="N49" s="118"/>
      <c r="O49" s="118"/>
      <c r="P49" s="118"/>
      <c r="Q49" s="118"/>
      <c r="R49" s="118"/>
      <c r="S49" s="119"/>
    </row>
    <row r="50" spans="1:19" ht="15" customHeight="1" x14ac:dyDescent="0.2">
      <c r="A50" s="197"/>
      <c r="B50" s="1" t="s">
        <v>28</v>
      </c>
      <c r="C50" s="2" t="s">
        <v>23</v>
      </c>
      <c r="D50" s="63"/>
      <c r="F50" s="36"/>
      <c r="G50" s="33"/>
      <c r="M50" s="117"/>
      <c r="N50" s="118"/>
      <c r="O50" s="118"/>
      <c r="P50" s="118"/>
      <c r="Q50" s="118"/>
      <c r="R50" s="118"/>
      <c r="S50" s="119"/>
    </row>
    <row r="51" spans="1:19" ht="15" customHeight="1" x14ac:dyDescent="0.2">
      <c r="A51" s="197"/>
      <c r="B51" s="1" t="s">
        <v>118</v>
      </c>
      <c r="C51" s="53" t="s">
        <v>3</v>
      </c>
      <c r="D51" s="63"/>
      <c r="F51" s="68"/>
      <c r="G51" s="33"/>
      <c r="M51" s="117"/>
      <c r="N51" s="118"/>
      <c r="O51" s="118"/>
      <c r="P51" s="118"/>
      <c r="Q51" s="118"/>
      <c r="R51" s="118"/>
      <c r="S51" s="119"/>
    </row>
    <row r="52" spans="1:19" ht="15" customHeight="1" x14ac:dyDescent="0.2">
      <c r="A52" s="197"/>
      <c r="B52" s="70" t="s">
        <v>114</v>
      </c>
      <c r="C52" s="71" t="s">
        <v>116</v>
      </c>
      <c r="D52" s="63"/>
      <c r="E52" s="70" t="s">
        <v>134</v>
      </c>
      <c r="F52" s="36"/>
      <c r="G52" s="33"/>
      <c r="M52" s="117"/>
      <c r="N52" s="118"/>
      <c r="O52" s="118"/>
      <c r="P52" s="118"/>
      <c r="Q52" s="118"/>
      <c r="R52" s="118"/>
      <c r="S52" s="119"/>
    </row>
    <row r="53" spans="1:19" ht="15" customHeight="1" x14ac:dyDescent="0.2">
      <c r="A53" s="197"/>
      <c r="B53" s="86" t="s">
        <v>105</v>
      </c>
      <c r="C53" s="38"/>
      <c r="D53" s="54"/>
      <c r="E53" s="99" t="s">
        <v>106</v>
      </c>
      <c r="F53" s="100">
        <f>D47*0.075</f>
        <v>0</v>
      </c>
      <c r="G53" s="7" t="s">
        <v>88</v>
      </c>
      <c r="M53" s="117"/>
      <c r="N53" s="118"/>
      <c r="O53" s="118"/>
      <c r="P53" s="118"/>
      <c r="Q53" s="118"/>
      <c r="R53" s="118"/>
      <c r="S53" s="119"/>
    </row>
    <row r="54" spans="1:19" ht="15" customHeight="1" x14ac:dyDescent="0.2">
      <c r="A54" s="103"/>
      <c r="C54" s="2"/>
      <c r="D54" s="44"/>
      <c r="E54" s="9"/>
      <c r="F54" s="45"/>
      <c r="G54" s="42"/>
      <c r="M54" s="214"/>
      <c r="N54" s="215"/>
      <c r="O54" s="215"/>
      <c r="P54" s="215"/>
      <c r="Q54" s="215"/>
      <c r="R54" s="215"/>
      <c r="S54" s="216"/>
    </row>
    <row r="55" spans="1:19" ht="15" customHeight="1" x14ac:dyDescent="0.2">
      <c r="A55" s="197" t="s">
        <v>166</v>
      </c>
      <c r="B55" s="21" t="s">
        <v>152</v>
      </c>
      <c r="C55" s="21"/>
      <c r="D55" s="21"/>
      <c r="E55" s="21"/>
      <c r="F55" s="122"/>
      <c r="G55" s="123"/>
    </row>
    <row r="56" spans="1:19" ht="15" customHeight="1" thickBot="1" x14ac:dyDescent="0.25">
      <c r="A56" s="197"/>
      <c r="B56" s="21" t="s">
        <v>202</v>
      </c>
      <c r="C56" s="156"/>
      <c r="D56" s="157"/>
      <c r="E56" s="115"/>
      <c r="F56" s="115"/>
      <c r="G56" s="116"/>
      <c r="M56" s="219" t="s">
        <v>36</v>
      </c>
      <c r="N56" s="220"/>
      <c r="O56" s="220"/>
      <c r="P56" s="220"/>
      <c r="Q56" s="220"/>
      <c r="R56" s="220"/>
      <c r="S56" s="221"/>
    </row>
    <row r="57" spans="1:19" ht="15" customHeight="1" x14ac:dyDescent="0.2">
      <c r="A57" s="197"/>
      <c r="B57" s="87" t="s">
        <v>154</v>
      </c>
      <c r="C57" s="77" t="s">
        <v>142</v>
      </c>
      <c r="D57" s="78"/>
      <c r="E57" s="89" t="str">
        <f>IF(AND((D58&gt;0),(D58&lt;(D57*0.6))),"FSHW&lt;60% = Headsail","")</f>
        <v/>
      </c>
      <c r="F57" s="69" t="s">
        <v>82</v>
      </c>
      <c r="G57" s="96"/>
      <c r="M57" s="222" t="str">
        <f>IF(AND(D38&gt;0,D40&gt;0,D38&gt;D40),"Mainsail widths reversed","")</f>
        <v/>
      </c>
      <c r="N57" s="223"/>
      <c r="O57" s="223"/>
      <c r="P57" s="223"/>
      <c r="Q57" s="223"/>
      <c r="R57" s="223"/>
      <c r="S57" s="224"/>
    </row>
    <row r="58" spans="1:19" ht="15" customHeight="1" thickBot="1" x14ac:dyDescent="0.25">
      <c r="A58" s="197"/>
      <c r="B58" s="88" t="s">
        <v>155</v>
      </c>
      <c r="C58" s="79" t="s">
        <v>143</v>
      </c>
      <c r="D58" s="80"/>
      <c r="E58" s="89" t="str">
        <f>IF(AND((D58&gt;0),(D58&gt;=(D57*0.75))),"FSHW&gt;=75% = Spinnaker","")</f>
        <v/>
      </c>
      <c r="F58" s="131" t="s">
        <v>190</v>
      </c>
      <c r="G58" s="132"/>
      <c r="M58" s="225" t="str">
        <f>IF(AND(D46&gt;0,OR(D47=0,D49=0,D50=0,D51=0)),"Complete all data for Headsail","")</f>
        <v/>
      </c>
      <c r="N58" s="226"/>
      <c r="O58" s="226"/>
      <c r="P58" s="226"/>
      <c r="Q58" s="226"/>
      <c r="R58" s="226"/>
      <c r="S58" s="227"/>
    </row>
    <row r="59" spans="1:19" ht="15" customHeight="1" x14ac:dyDescent="0.2">
      <c r="A59" s="197"/>
      <c r="B59" s="1" t="s">
        <v>163</v>
      </c>
      <c r="C59" s="2" t="s">
        <v>144</v>
      </c>
      <c r="D59" s="62"/>
      <c r="E59" s="19" t="s">
        <v>161</v>
      </c>
      <c r="F59" s="18">
        <f>IF(C101=TRUE,(0.0625*(ROUND(D59,2))*(4*(ROUND(D60,2))+(6*(ROUND(D64,2)))+(3*(ROUND(D63,2)))+(2*(ROUND(D62,2)))+0.09)),0)</f>
        <v>0</v>
      </c>
      <c r="G59" s="67" t="s">
        <v>141</v>
      </c>
      <c r="M59" s="225" t="str">
        <f>IF(AND(D46&gt;0,D45&lt;D46),"Please confirm HLUmax if known","")</f>
        <v/>
      </c>
      <c r="N59" s="226"/>
      <c r="O59" s="226"/>
      <c r="P59" s="226"/>
      <c r="Q59" s="226"/>
      <c r="R59" s="226"/>
      <c r="S59" s="227"/>
    </row>
    <row r="60" spans="1:19" ht="15" customHeight="1" x14ac:dyDescent="0.2">
      <c r="A60" s="197"/>
      <c r="B60" s="1" t="s">
        <v>153</v>
      </c>
      <c r="C60" s="2" t="s">
        <v>145</v>
      </c>
      <c r="D60" s="63"/>
      <c r="G60" s="7"/>
      <c r="M60" s="225" t="str">
        <f>IF(D53&gt;F53,"Foot Offset &gt; 7.5% LP, please double check input","")</f>
        <v/>
      </c>
      <c r="N60" s="226"/>
      <c r="O60" s="226"/>
      <c r="P60" s="226"/>
      <c r="Q60" s="226"/>
      <c r="R60" s="226"/>
      <c r="S60" s="227"/>
    </row>
    <row r="61" spans="1:19" ht="15" customHeight="1" x14ac:dyDescent="0.2">
      <c r="A61" s="197"/>
      <c r="B61" s="70" t="s">
        <v>156</v>
      </c>
      <c r="C61" s="71" t="s">
        <v>146</v>
      </c>
      <c r="D61" s="63"/>
      <c r="E61" s="70" t="s">
        <v>134</v>
      </c>
      <c r="F61" s="68"/>
      <c r="G61" s="67"/>
      <c r="M61" s="225" t="str">
        <f>IF(AND(D59&gt;0,(OR(D57=0,D58=0,D59=0,D60=0,D62=0,D63=0,D64=0))),"Complete all data for Flying Headsail","")</f>
        <v/>
      </c>
      <c r="N61" s="226"/>
      <c r="O61" s="226"/>
      <c r="P61" s="226"/>
      <c r="Q61" s="226"/>
      <c r="R61" s="226"/>
      <c r="S61" s="227"/>
    </row>
    <row r="62" spans="1:19" ht="15" customHeight="1" x14ac:dyDescent="0.2">
      <c r="A62" s="197"/>
      <c r="B62" s="1" t="s">
        <v>157</v>
      </c>
      <c r="C62" s="2" t="s">
        <v>147</v>
      </c>
      <c r="D62" s="63"/>
      <c r="E62" s="19"/>
      <c r="G62" s="67"/>
      <c r="M62" s="225" t="str">
        <f>IF(D73&lt;D72*0.75,"Symmetric spi: SHW &lt; 75% SFL - check data","")</f>
        <v/>
      </c>
      <c r="N62" s="226"/>
      <c r="O62" s="226"/>
      <c r="P62" s="226"/>
      <c r="Q62" s="226"/>
      <c r="R62" s="226"/>
      <c r="S62" s="227"/>
    </row>
    <row r="63" spans="1:19" ht="15" customHeight="1" x14ac:dyDescent="0.2">
      <c r="A63" s="197"/>
      <c r="B63" s="1" t="s">
        <v>158</v>
      </c>
      <c r="C63" s="2" t="s">
        <v>148</v>
      </c>
      <c r="D63" s="63"/>
      <c r="F63" s="36"/>
      <c r="G63" s="33"/>
      <c r="M63" s="225" t="str">
        <f>IF(D80&lt;D79*0.75,"Asymmetric spi: SHW &lt; 75% SFL - check data","")</f>
        <v/>
      </c>
      <c r="N63" s="226"/>
      <c r="O63" s="226"/>
      <c r="P63" s="226"/>
      <c r="Q63" s="226"/>
      <c r="R63" s="226"/>
      <c r="S63" s="227"/>
    </row>
    <row r="64" spans="1:19" ht="15" customHeight="1" x14ac:dyDescent="0.2">
      <c r="A64" s="197"/>
      <c r="B64" s="1" t="s">
        <v>159</v>
      </c>
      <c r="C64" s="53" t="s">
        <v>149</v>
      </c>
      <c r="D64" s="63"/>
      <c r="F64" s="68"/>
      <c r="G64" s="33"/>
      <c r="M64" s="228"/>
      <c r="N64" s="229"/>
      <c r="O64" s="229"/>
      <c r="P64" s="229"/>
      <c r="Q64" s="229"/>
      <c r="R64" s="229"/>
      <c r="S64" s="230"/>
    </row>
    <row r="65" spans="1:11" ht="15" customHeight="1" x14ac:dyDescent="0.2">
      <c r="A65" s="197"/>
      <c r="B65" s="70" t="s">
        <v>160</v>
      </c>
      <c r="C65" s="71" t="s">
        <v>150</v>
      </c>
      <c r="D65" s="63"/>
      <c r="E65" s="70" t="s">
        <v>134</v>
      </c>
      <c r="F65" s="36"/>
      <c r="G65" s="33"/>
    </row>
    <row r="66" spans="1:11" ht="15" customHeight="1" x14ac:dyDescent="0.2">
      <c r="A66" s="104"/>
      <c r="B66" s="86" t="s">
        <v>180</v>
      </c>
      <c r="C66" s="38"/>
      <c r="D66" s="54"/>
      <c r="E66" s="99" t="s">
        <v>181</v>
      </c>
      <c r="F66" s="100">
        <f>D60*0.075</f>
        <v>0</v>
      </c>
      <c r="G66" s="7" t="s">
        <v>88</v>
      </c>
    </row>
    <row r="67" spans="1:11" ht="15" customHeight="1" x14ac:dyDescent="0.2">
      <c r="A67" s="103"/>
      <c r="B67" s="70"/>
      <c r="C67" s="71"/>
      <c r="D67" s="76"/>
      <c r="E67" s="70"/>
      <c r="F67" s="36"/>
      <c r="G67" s="33"/>
    </row>
    <row r="68" spans="1:11" ht="15" customHeight="1" x14ac:dyDescent="0.2">
      <c r="A68" s="217" t="s">
        <v>167</v>
      </c>
      <c r="B68" s="113" t="s">
        <v>73</v>
      </c>
      <c r="C68" s="113"/>
      <c r="D68" s="113"/>
      <c r="E68" s="113"/>
      <c r="F68" s="154"/>
      <c r="G68" s="155"/>
    </row>
    <row r="69" spans="1:11" ht="15" customHeight="1" x14ac:dyDescent="0.2">
      <c r="A69" s="217"/>
      <c r="B69" s="21" t="s">
        <v>130</v>
      </c>
      <c r="C69" s="114"/>
      <c r="D69" s="115"/>
      <c r="E69" s="115"/>
      <c r="F69" s="115"/>
      <c r="G69" s="116"/>
    </row>
    <row r="70" spans="1:11" ht="15" customHeight="1" x14ac:dyDescent="0.2">
      <c r="A70" s="217"/>
      <c r="B70" s="14" t="s">
        <v>7</v>
      </c>
      <c r="C70" s="5" t="s">
        <v>8</v>
      </c>
      <c r="D70" s="63"/>
      <c r="E70" s="4"/>
      <c r="F70" s="69" t="s">
        <v>82</v>
      </c>
      <c r="G70" s="96"/>
    </row>
    <row r="71" spans="1:11" ht="15" customHeight="1" x14ac:dyDescent="0.2">
      <c r="A71" s="217"/>
      <c r="B71" s="1" t="s">
        <v>9</v>
      </c>
      <c r="C71" s="2" t="s">
        <v>10</v>
      </c>
      <c r="D71" s="63"/>
      <c r="F71" s="131" t="s">
        <v>190</v>
      </c>
      <c r="G71" s="132"/>
    </row>
    <row r="72" spans="1:11" ht="15" customHeight="1" x14ac:dyDescent="0.2">
      <c r="A72" s="217"/>
      <c r="B72" s="1" t="s">
        <v>11</v>
      </c>
      <c r="C72" s="2" t="s">
        <v>104</v>
      </c>
      <c r="D72" s="63"/>
      <c r="E72" s="95" t="str">
        <f>IF(AND(D72&gt;0,D73&gt;0,D73&lt;D72*0.75),"SHW &lt; 75% SFL - check data","")</f>
        <v/>
      </c>
      <c r="F72" s="56"/>
      <c r="G72" s="7"/>
    </row>
    <row r="73" spans="1:11" ht="15" customHeight="1" x14ac:dyDescent="0.2">
      <c r="A73" s="217"/>
      <c r="B73" s="15" t="s">
        <v>12</v>
      </c>
      <c r="C73" s="6" t="s">
        <v>13</v>
      </c>
      <c r="D73" s="63"/>
      <c r="E73" s="11" t="s">
        <v>24</v>
      </c>
      <c r="F73" s="64">
        <f>IF(C99=TRUE,((D70+D71)/2)*((D72+(4*D73))/5)*0.83,0)</f>
        <v>0</v>
      </c>
      <c r="G73" s="46" t="s">
        <v>25</v>
      </c>
    </row>
    <row r="74" spans="1:11" ht="15" customHeight="1" x14ac:dyDescent="0.2">
      <c r="A74" s="103"/>
      <c r="C74" s="2"/>
      <c r="D74" s="44"/>
      <c r="E74" s="11"/>
      <c r="F74" s="30"/>
      <c r="G74" s="31"/>
    </row>
    <row r="75" spans="1:11" ht="15" customHeight="1" x14ac:dyDescent="0.2">
      <c r="A75" s="217" t="s">
        <v>168</v>
      </c>
      <c r="B75" s="113" t="s">
        <v>74</v>
      </c>
      <c r="C75" s="113"/>
      <c r="D75" s="113"/>
      <c r="E75" s="113"/>
      <c r="F75" s="111"/>
      <c r="G75" s="112"/>
    </row>
    <row r="76" spans="1:11" ht="15" customHeight="1" x14ac:dyDescent="0.2">
      <c r="A76" s="217"/>
      <c r="B76" s="21" t="s">
        <v>131</v>
      </c>
      <c r="C76" s="114" t="s">
        <v>209</v>
      </c>
      <c r="D76" s="115"/>
      <c r="E76" s="115"/>
      <c r="F76" s="115"/>
      <c r="G76" s="116"/>
    </row>
    <row r="77" spans="1:11" ht="15" customHeight="1" x14ac:dyDescent="0.2">
      <c r="A77" s="217"/>
      <c r="B77" s="14" t="s">
        <v>14</v>
      </c>
      <c r="C77" s="5" t="s">
        <v>8</v>
      </c>
      <c r="D77" s="63"/>
      <c r="F77" s="69" t="s">
        <v>82</v>
      </c>
      <c r="G77" s="96"/>
    </row>
    <row r="78" spans="1:11" ht="15" customHeight="1" x14ac:dyDescent="0.2">
      <c r="A78" s="217"/>
      <c r="B78" s="1" t="s">
        <v>15</v>
      </c>
      <c r="C78" s="2" t="s">
        <v>10</v>
      </c>
      <c r="D78" s="63"/>
      <c r="F78" s="131" t="s">
        <v>190</v>
      </c>
      <c r="G78" s="132"/>
    </row>
    <row r="79" spans="1:11" ht="15" customHeight="1" x14ac:dyDescent="0.2">
      <c r="A79" s="217"/>
      <c r="B79" s="1" t="s">
        <v>16</v>
      </c>
      <c r="C79" s="2" t="s">
        <v>104</v>
      </c>
      <c r="D79" s="63"/>
      <c r="E79" s="95" t="str">
        <f>IF(AND(D79&gt;0,D80&gt;0,D80&lt;D79*0.75),"SHW &lt; 75% SFL - not a spinnaker","")</f>
        <v/>
      </c>
      <c r="F79" s="93"/>
      <c r="G79" s="93"/>
      <c r="H79" s="93"/>
      <c r="I79" s="93"/>
      <c r="J79" s="93"/>
      <c r="K79" s="94"/>
    </row>
    <row r="80" spans="1:11" ht="15" customHeight="1" x14ac:dyDescent="0.2">
      <c r="A80" s="217"/>
      <c r="B80" s="15" t="s">
        <v>17</v>
      </c>
      <c r="C80" s="6" t="s">
        <v>13</v>
      </c>
      <c r="D80" s="63"/>
      <c r="E80" s="11" t="s">
        <v>24</v>
      </c>
      <c r="F80" s="64">
        <f>IF(C100=TRUE,((D77+D78)/2)*((D79+(4*D80))/5)*0.83,0)</f>
        <v>0</v>
      </c>
      <c r="G80" s="46" t="s">
        <v>25</v>
      </c>
    </row>
    <row r="81" spans="1:19" ht="15" customHeight="1" x14ac:dyDescent="0.2">
      <c r="A81" s="103"/>
      <c r="C81" s="2"/>
      <c r="D81" s="43"/>
      <c r="E81" s="11"/>
      <c r="F81" s="32"/>
      <c r="G81" s="47"/>
    </row>
    <row r="82" spans="1:19" ht="15" customHeight="1" x14ac:dyDescent="0.2">
      <c r="A82" s="218" t="s">
        <v>169</v>
      </c>
      <c r="B82" s="113" t="s">
        <v>75</v>
      </c>
      <c r="C82" s="113"/>
      <c r="D82" s="113"/>
      <c r="E82" s="113"/>
      <c r="F82" s="111"/>
      <c r="G82" s="112"/>
    </row>
    <row r="83" spans="1:19" ht="15" customHeight="1" x14ac:dyDescent="0.2">
      <c r="A83" s="218"/>
      <c r="B83" s="21" t="s">
        <v>129</v>
      </c>
      <c r="C83" s="114"/>
      <c r="D83" s="115"/>
      <c r="E83" s="115"/>
      <c r="F83" s="115"/>
      <c r="G83" s="116"/>
      <c r="M83" s="12"/>
      <c r="N83" s="12"/>
      <c r="O83" s="12"/>
      <c r="P83" s="12"/>
      <c r="Q83" s="12"/>
      <c r="R83" s="12"/>
      <c r="S83" s="12"/>
    </row>
    <row r="84" spans="1:19" s="12" customFormat="1" ht="15" customHeight="1" x14ac:dyDescent="0.2">
      <c r="A84" s="218"/>
      <c r="B84" s="14" t="s">
        <v>18</v>
      </c>
      <c r="C84" s="5" t="s">
        <v>19</v>
      </c>
      <c r="D84" s="63"/>
      <c r="E84" s="1"/>
      <c r="F84" s="69" t="s">
        <v>82</v>
      </c>
      <c r="G84" s="96"/>
      <c r="H84" s="1"/>
    </row>
    <row r="85" spans="1:19" s="12" customFormat="1" ht="15" customHeight="1" x14ac:dyDescent="0.2">
      <c r="A85" s="218"/>
      <c r="B85" s="15" t="s">
        <v>20</v>
      </c>
      <c r="C85" s="6" t="s">
        <v>21</v>
      </c>
      <c r="D85" s="63"/>
      <c r="E85" s="1"/>
      <c r="F85" s="131" t="s">
        <v>190</v>
      </c>
      <c r="G85" s="132"/>
      <c r="H85" s="1"/>
    </row>
    <row r="86" spans="1:19" s="12" customFormat="1" x14ac:dyDescent="0.2">
      <c r="A86" s="103"/>
      <c r="B86" s="1"/>
      <c r="C86" s="1"/>
      <c r="D86" s="1"/>
      <c r="E86" s="2"/>
      <c r="F86" s="43"/>
      <c r="G86" s="42"/>
    </row>
    <row r="87" spans="1:19" s="12" customFormat="1" ht="15" x14ac:dyDescent="0.25">
      <c r="A87" s="103"/>
      <c r="B87" s="126" t="s">
        <v>184</v>
      </c>
      <c r="C87" s="126"/>
      <c r="D87" s="126"/>
      <c r="E87" s="126"/>
      <c r="F87" s="126"/>
      <c r="G87" s="127"/>
    </row>
    <row r="88" spans="1:19" s="12" customFormat="1" ht="15" x14ac:dyDescent="0.25">
      <c r="A88" s="105"/>
      <c r="B88" s="128" t="s">
        <v>32</v>
      </c>
      <c r="C88" s="128"/>
      <c r="D88" s="128"/>
      <c r="E88" s="128"/>
      <c r="F88" s="128"/>
      <c r="G88" s="129"/>
    </row>
    <row r="89" spans="1:19" s="12" customFormat="1" x14ac:dyDescent="0.2">
      <c r="B89" s="130"/>
      <c r="C89" s="130"/>
      <c r="D89" s="130"/>
      <c r="E89" s="130"/>
      <c r="F89" s="130"/>
      <c r="G89" s="130"/>
    </row>
    <row r="90" spans="1:19" s="12" customFormat="1" x14ac:dyDescent="0.2">
      <c r="B90" s="125"/>
      <c r="C90" s="125"/>
      <c r="D90" s="125"/>
      <c r="E90" s="125"/>
      <c r="F90" s="125"/>
      <c r="G90" s="125"/>
    </row>
    <row r="91" spans="1:19" s="12" customFormat="1" x14ac:dyDescent="0.2"/>
    <row r="92" spans="1:19" s="12" customFormat="1" x14ac:dyDescent="0.2"/>
    <row r="93" spans="1:19" s="12" customFormat="1" x14ac:dyDescent="0.2"/>
    <row r="94" spans="1:19" s="12" customFormat="1" x14ac:dyDescent="0.2">
      <c r="M94" s="1"/>
      <c r="N94" s="1"/>
      <c r="O94" s="1"/>
      <c r="P94" s="1"/>
      <c r="Q94" s="1"/>
      <c r="R94" s="1"/>
      <c r="S94" s="1"/>
    </row>
    <row r="95" spans="1:19" x14ac:dyDescent="0.2">
      <c r="B95" s="12"/>
      <c r="C95" s="12"/>
      <c r="D95" s="12"/>
      <c r="E95" s="12"/>
      <c r="F95" s="12"/>
      <c r="G95" s="12"/>
      <c r="H95" s="12"/>
    </row>
    <row r="96" spans="1:19" x14ac:dyDescent="0.2">
      <c r="B96" s="20" t="s">
        <v>37</v>
      </c>
      <c r="C96" s="12"/>
      <c r="D96" s="12"/>
      <c r="E96" s="12"/>
      <c r="F96" s="12"/>
      <c r="G96" s="12"/>
      <c r="H96" s="12"/>
    </row>
    <row r="97" spans="2:7" x14ac:dyDescent="0.2">
      <c r="B97" s="12"/>
      <c r="C97" s="12"/>
      <c r="D97" s="12"/>
      <c r="E97" s="12"/>
      <c r="F97" s="12"/>
      <c r="G97" s="12"/>
    </row>
    <row r="98" spans="2:7" hidden="1" x14ac:dyDescent="0.2">
      <c r="B98" s="12"/>
      <c r="C98" s="12" t="b">
        <f>AND(D46&gt;0,D47&gt;0,D49&gt;0,D50&gt;0,D51&gt;0)</f>
        <v>0</v>
      </c>
      <c r="D98" s="12" t="s">
        <v>35</v>
      </c>
      <c r="E98" s="12"/>
      <c r="F98" s="12"/>
      <c r="G98" s="12"/>
    </row>
    <row r="99" spans="2:7" hidden="1" x14ac:dyDescent="0.2">
      <c r="B99" s="12"/>
      <c r="C99" s="12" t="b">
        <f>AND(D70&gt;0,D71&gt;0,D72&gt;0,D73&gt;0)</f>
        <v>0</v>
      </c>
      <c r="D99" s="12" t="s">
        <v>26</v>
      </c>
      <c r="E99" s="12"/>
      <c r="F99" s="12"/>
      <c r="G99" s="12"/>
    </row>
    <row r="100" spans="2:7" ht="15.75" hidden="1" x14ac:dyDescent="0.25">
      <c r="B100" s="34"/>
      <c r="C100" s="12" t="b">
        <f>AND(D77&gt;0,D78&gt;0,D79&gt;0,D80&gt;0)</f>
        <v>0</v>
      </c>
      <c r="D100" s="12" t="s">
        <v>27</v>
      </c>
      <c r="E100" s="34"/>
      <c r="F100" s="34"/>
      <c r="G100" s="34"/>
    </row>
    <row r="101" spans="2:7" ht="15.75" hidden="1" x14ac:dyDescent="0.25">
      <c r="B101" s="34"/>
      <c r="C101" s="12" t="b">
        <f>AND(D59&gt;0,D60&gt;0,D62&gt;0,D63&gt;0,D64&gt;0)</f>
        <v>0</v>
      </c>
      <c r="D101" s="12" t="s">
        <v>162</v>
      </c>
      <c r="E101" s="34"/>
      <c r="F101" s="34"/>
      <c r="G101" s="34"/>
    </row>
    <row r="102" spans="2:7" hidden="1" x14ac:dyDescent="0.2">
      <c r="B102" s="12"/>
      <c r="C102" s="12"/>
      <c r="D102" s="12"/>
      <c r="E102" s="12"/>
      <c r="F102" s="12"/>
      <c r="G102" s="12"/>
    </row>
    <row r="103" spans="2:7" hidden="1" x14ac:dyDescent="0.2">
      <c r="B103" s="12" t="s">
        <v>80</v>
      </c>
      <c r="C103" s="12">
        <v>1</v>
      </c>
      <c r="D103" s="12" t="s">
        <v>76</v>
      </c>
      <c r="E103" s="12"/>
      <c r="F103" s="12"/>
      <c r="G103" s="12"/>
    </row>
    <row r="104" spans="2:7" hidden="1" x14ac:dyDescent="0.2">
      <c r="B104" s="12"/>
      <c r="C104" s="12"/>
      <c r="D104" s="12" t="s">
        <v>77</v>
      </c>
      <c r="E104" s="12"/>
      <c r="F104" s="12"/>
      <c r="G104" s="12"/>
    </row>
    <row r="105" spans="2:7" hidden="1" x14ac:dyDescent="0.2">
      <c r="B105" s="12"/>
      <c r="C105" s="12"/>
      <c r="D105" s="12" t="s">
        <v>78</v>
      </c>
      <c r="E105" s="12"/>
      <c r="F105" s="12"/>
      <c r="G105" s="12"/>
    </row>
    <row r="106" spans="2:7" hidden="1" x14ac:dyDescent="0.2">
      <c r="B106" s="12"/>
      <c r="C106" s="12"/>
      <c r="D106" s="12" t="s">
        <v>79</v>
      </c>
      <c r="E106" s="12"/>
      <c r="F106" s="12"/>
      <c r="G106" s="12"/>
    </row>
    <row r="107" spans="2:7" hidden="1" x14ac:dyDescent="0.2">
      <c r="B107" s="12"/>
      <c r="C107" s="12"/>
      <c r="D107" s="12"/>
      <c r="E107" s="12"/>
      <c r="F107" s="12"/>
      <c r="G107" s="12"/>
    </row>
    <row r="108" spans="2:7" hidden="1" x14ac:dyDescent="0.2">
      <c r="B108" s="12"/>
      <c r="C108" s="12"/>
      <c r="D108" s="12" t="s">
        <v>76</v>
      </c>
      <c r="E108" s="12"/>
      <c r="F108" s="12"/>
      <c r="G108" s="12"/>
    </row>
    <row r="109" spans="2:7" hidden="1" x14ac:dyDescent="0.2">
      <c r="B109" s="12"/>
      <c r="C109" s="12">
        <v>6</v>
      </c>
      <c r="D109" s="12" t="s">
        <v>93</v>
      </c>
      <c r="E109" s="12"/>
    </row>
    <row r="110" spans="2:7" hidden="1" x14ac:dyDescent="0.2">
      <c r="B110" s="12"/>
      <c r="C110" s="12"/>
      <c r="D110" s="12" t="s">
        <v>94</v>
      </c>
      <c r="E110" s="12"/>
    </row>
    <row r="111" spans="2:7" hidden="1" x14ac:dyDescent="0.2">
      <c r="B111" s="12"/>
      <c r="C111" s="12"/>
      <c r="D111" s="12" t="s">
        <v>95</v>
      </c>
      <c r="E111" s="12"/>
    </row>
    <row r="112" spans="2:7" hidden="1" x14ac:dyDescent="0.2">
      <c r="B112" s="12"/>
      <c r="C112" s="12"/>
      <c r="D112" s="12" t="s">
        <v>125</v>
      </c>
      <c r="E112" s="12"/>
    </row>
    <row r="113" spans="2:5" hidden="1" x14ac:dyDescent="0.2">
      <c r="B113" s="12"/>
      <c r="C113" s="12"/>
      <c r="D113" s="12" t="s">
        <v>126</v>
      </c>
      <c r="E113" s="12"/>
    </row>
    <row r="114" spans="2:5" hidden="1" x14ac:dyDescent="0.2">
      <c r="B114" s="12"/>
      <c r="C114" s="12"/>
      <c r="D114" s="12" t="s">
        <v>127</v>
      </c>
      <c r="E114" s="12"/>
    </row>
    <row r="115" spans="2:5" hidden="1" x14ac:dyDescent="0.2">
      <c r="B115" s="12"/>
      <c r="C115" s="12">
        <v>3</v>
      </c>
      <c r="D115" s="12" t="s">
        <v>96</v>
      </c>
      <c r="E115" s="12"/>
    </row>
    <row r="116" spans="2:5" hidden="1" x14ac:dyDescent="0.2">
      <c r="B116" s="12"/>
      <c r="C116" s="12"/>
      <c r="D116" s="12"/>
      <c r="E116" s="12"/>
    </row>
    <row r="117" spans="2:5" hidden="1" x14ac:dyDescent="0.2">
      <c r="D117" s="1" t="s">
        <v>194</v>
      </c>
    </row>
    <row r="118" spans="2:5" hidden="1" x14ac:dyDescent="0.2">
      <c r="D118" s="1" t="s">
        <v>195</v>
      </c>
    </row>
    <row r="119" spans="2:5" hidden="1" x14ac:dyDescent="0.2"/>
    <row r="120" spans="2:5" hidden="1" x14ac:dyDescent="0.2">
      <c r="C120" s="12">
        <v>1</v>
      </c>
      <c r="D120" s="1" t="s">
        <v>196</v>
      </c>
    </row>
    <row r="121" spans="2:5" hidden="1" x14ac:dyDescent="0.2">
      <c r="C121" s="12">
        <v>1</v>
      </c>
      <c r="D121" s="1" t="s">
        <v>197</v>
      </c>
    </row>
    <row r="122" spans="2:5" hidden="1" x14ac:dyDescent="0.2">
      <c r="C122" s="12">
        <v>1</v>
      </c>
      <c r="D122" s="1" t="s">
        <v>198</v>
      </c>
    </row>
    <row r="123" spans="2:5" hidden="1" x14ac:dyDescent="0.2">
      <c r="C123" s="12">
        <v>1</v>
      </c>
      <c r="D123" s="1" t="s">
        <v>199</v>
      </c>
    </row>
    <row r="124" spans="2:5" hidden="1" x14ac:dyDescent="0.2">
      <c r="C124" s="12">
        <v>1</v>
      </c>
      <c r="D124" s="1" t="s">
        <v>200</v>
      </c>
    </row>
    <row r="125" spans="2:5" hidden="1" x14ac:dyDescent="0.2">
      <c r="C125" s="12">
        <v>1</v>
      </c>
      <c r="D125" s="1" t="s">
        <v>203</v>
      </c>
    </row>
  </sheetData>
  <sheetProtection algorithmName="SHA-512" hashValue="hY3hCZIHAlsQX2z1cj3wRgy+TJE0pl1nD8lSHxNY7VuJQmIAwXhyN+F4tpwjVSAyyd5kDTRfue5jMfJUytCLOw==" saltValue="RdMFbQhTuLM6gHgRSQ5tEg==" spinCount="100000" sheet="1" selectLockedCells="1"/>
  <mergeCells count="98">
    <mergeCell ref="A68:A73"/>
    <mergeCell ref="A75:A80"/>
    <mergeCell ref="A82:A85"/>
    <mergeCell ref="M56:S56"/>
    <mergeCell ref="M57:S57"/>
    <mergeCell ref="M58:S58"/>
    <mergeCell ref="M59:S59"/>
    <mergeCell ref="M60:S60"/>
    <mergeCell ref="M61:S61"/>
    <mergeCell ref="M62:S62"/>
    <mergeCell ref="M63:S63"/>
    <mergeCell ref="M64:S64"/>
    <mergeCell ref="C83:G83"/>
    <mergeCell ref="B82:E82"/>
    <mergeCell ref="F75:G75"/>
    <mergeCell ref="C76:G76"/>
    <mergeCell ref="A35:A41"/>
    <mergeCell ref="A43:A53"/>
    <mergeCell ref="A55:A65"/>
    <mergeCell ref="M2:T2"/>
    <mergeCell ref="M3:T3"/>
    <mergeCell ref="M4:T4"/>
    <mergeCell ref="B9:G9"/>
    <mergeCell ref="M21:S22"/>
    <mergeCell ref="M13:T13"/>
    <mergeCell ref="M19:T19"/>
    <mergeCell ref="E37:E38"/>
    <mergeCell ref="M41:S41"/>
    <mergeCell ref="F35:G35"/>
    <mergeCell ref="M53:S53"/>
    <mergeCell ref="M54:S54"/>
    <mergeCell ref="M50:S50"/>
    <mergeCell ref="M49:S49"/>
    <mergeCell ref="M52:S52"/>
    <mergeCell ref="M46:S46"/>
    <mergeCell ref="M48:S48"/>
    <mergeCell ref="F38:G38"/>
    <mergeCell ref="M7:T10"/>
    <mergeCell ref="B18:G18"/>
    <mergeCell ref="C19:G19"/>
    <mergeCell ref="B28:E28"/>
    <mergeCell ref="F43:G43"/>
    <mergeCell ref="M11:T11"/>
    <mergeCell ref="M12:T12"/>
    <mergeCell ref="C22:G22"/>
    <mergeCell ref="B17:G17"/>
    <mergeCell ref="C24:D24"/>
    <mergeCell ref="C15:G15"/>
    <mergeCell ref="M28:S32"/>
    <mergeCell ref="B30:G30"/>
    <mergeCell ref="B29:G29"/>
    <mergeCell ref="B31:F31"/>
    <mergeCell ref="M35:S35"/>
    <mergeCell ref="C11:G11"/>
    <mergeCell ref="B10:G10"/>
    <mergeCell ref="B2:G4"/>
    <mergeCell ref="F68:G68"/>
    <mergeCell ref="B68:E68"/>
    <mergeCell ref="C36:G36"/>
    <mergeCell ref="C56:G56"/>
    <mergeCell ref="C13:E13"/>
    <mergeCell ref="C25:E25"/>
    <mergeCell ref="C12:D12"/>
    <mergeCell ref="E12:G12"/>
    <mergeCell ref="B32:F32"/>
    <mergeCell ref="B35:E35"/>
    <mergeCell ref="C44:G44"/>
    <mergeCell ref="F20:G20"/>
    <mergeCell ref="F46:G46"/>
    <mergeCell ref="B1:G1"/>
    <mergeCell ref="B5:G5"/>
    <mergeCell ref="B6:G6"/>
    <mergeCell ref="B7:G7"/>
    <mergeCell ref="B8:G8"/>
    <mergeCell ref="B90:G90"/>
    <mergeCell ref="B87:G87"/>
    <mergeCell ref="B88:G88"/>
    <mergeCell ref="B89:G89"/>
    <mergeCell ref="F58:G58"/>
    <mergeCell ref="F71:G71"/>
    <mergeCell ref="F78:G78"/>
    <mergeCell ref="F85:G85"/>
    <mergeCell ref="B27:G27"/>
    <mergeCell ref="F82:G82"/>
    <mergeCell ref="B75:E75"/>
    <mergeCell ref="C69:G69"/>
    <mergeCell ref="M51:S51"/>
    <mergeCell ref="M36:S36"/>
    <mergeCell ref="M44:S44"/>
    <mergeCell ref="M45:S45"/>
    <mergeCell ref="F55:G55"/>
    <mergeCell ref="M47:S47"/>
    <mergeCell ref="M43:S43"/>
    <mergeCell ref="M42:S42"/>
    <mergeCell ref="M39:S39"/>
    <mergeCell ref="M38:S38"/>
    <mergeCell ref="M40:S40"/>
    <mergeCell ref="M37:S37"/>
  </mergeCells>
  <phoneticPr fontId="11" type="noConversion"/>
  <dataValidations xWindow="234" yWindow="216" count="1">
    <dataValidation type="decimal" operator="greaterThanOrEqual" allowBlank="1" showInputMessage="1" showErrorMessage="1" errorTitle="text" error="Numbers only, do not include letters please. If not applicable, leave blank." sqref="D84:D85 D57:D60 D77:D81 D70:D74 F72 D45:D47 D38:D41 D49:D54 D62:D67" xr:uid="{00000000-0002-0000-0000-000000000000}">
      <formula1>0</formula1>
    </dataValidation>
  </dataValidations>
  <hyperlinks>
    <hyperlink ref="F20:G20" r:id="rId1" display="List of IHC Lofts" xr:uid="{FBA3BC11-7602-470A-897D-851A8086D42B}"/>
  </hyperlinks>
  <pageMargins left="0.74803149606299213" right="0.74803149606299213" top="0.55118110236220474" bottom="0.23622047244094491" header="0.31496062992125984" footer="0.15748031496062992"/>
  <pageSetup paperSize="9" scale="58" fitToWidth="2" orientation="portrait" horizontalDpi="300" verticalDpi="300" r:id="rId2"/>
  <headerFooter alignWithMargins="0">
    <oddHeader>&amp;L&amp;D&amp;R&amp;F</oddHeader>
  </headerFooter>
  <colBreaks count="1" manualBreakCount="1">
    <brk id="7" max="87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locked="0" defaultSize="0" autoLine="0" autoPict="0">
                <anchor moveWithCells="1">
                  <from>
                    <xdr:col>3</xdr:col>
                    <xdr:colOff>342900</xdr:colOff>
                    <xdr:row>27</xdr:row>
                    <xdr:rowOff>28575</xdr:rowOff>
                  </from>
                  <to>
                    <xdr:col>4</xdr:col>
                    <xdr:colOff>895350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Drop Down 16">
              <controlPr locked="0" defaultSize="0" autoLine="0" autoPict="0">
                <anchor moveWithCells="1">
                  <from>
                    <xdr:col>2</xdr:col>
                    <xdr:colOff>9525</xdr:colOff>
                    <xdr:row>19</xdr:row>
                    <xdr:rowOff>19050</xdr:rowOff>
                  </from>
                  <to>
                    <xdr:col>4</xdr:col>
                    <xdr:colOff>133350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Drop Down 17">
              <controlPr locked="0" defaultSize="0" autoLine="0" autoPict="0">
                <anchor moveWithCells="1">
                  <from>
                    <xdr:col>2</xdr:col>
                    <xdr:colOff>9525</xdr:colOff>
                    <xdr:row>22</xdr:row>
                    <xdr:rowOff>28575</xdr:rowOff>
                  </from>
                  <to>
                    <xdr:col>4</xdr:col>
                    <xdr:colOff>1285875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Drop Down 18">
              <controlPr locked="0" defaultSize="0" autoLine="0" autoPict="0">
                <anchor moveWithCells="1">
                  <from>
                    <xdr:col>6</xdr:col>
                    <xdr:colOff>828675</xdr:colOff>
                    <xdr:row>37</xdr:row>
                    <xdr:rowOff>9525</xdr:rowOff>
                  </from>
                  <to>
                    <xdr:col>7</xdr:col>
                    <xdr:colOff>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Drop Down 19">
              <controlPr locked="0" defaultSize="0" autoLine="0" autoPict="0">
                <anchor moveWithCells="1">
                  <from>
                    <xdr:col>6</xdr:col>
                    <xdr:colOff>828675</xdr:colOff>
                    <xdr:row>45</xdr:row>
                    <xdr:rowOff>9525</xdr:rowOff>
                  </from>
                  <to>
                    <xdr:col>7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Drop Down 20">
              <controlPr locked="0" defaultSize="0" autoLine="0" autoPict="0">
                <anchor moveWithCells="1">
                  <from>
                    <xdr:col>6</xdr:col>
                    <xdr:colOff>828675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Drop Down 21">
              <controlPr locked="0" defaultSize="0" autoLine="0" autoPict="0">
                <anchor moveWithCells="1">
                  <from>
                    <xdr:col>6</xdr:col>
                    <xdr:colOff>828675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Drop Down 22">
              <controlPr locked="0" defaultSize="0" autoLine="0" autoPict="0">
                <anchor moveWithCells="1">
                  <from>
                    <xdr:col>6</xdr:col>
                    <xdr:colOff>828675</xdr:colOff>
                    <xdr:row>77</xdr:row>
                    <xdr:rowOff>9525</xdr:rowOff>
                  </from>
                  <to>
                    <xdr:col>7</xdr:col>
                    <xdr:colOff>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Drop Down 23">
              <controlPr locked="0" defaultSize="0" autoLine="0" autoPict="0">
                <anchor moveWithCells="1">
                  <from>
                    <xdr:col>6</xdr:col>
                    <xdr:colOff>828675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7"/>
  <sheetViews>
    <sheetView topLeftCell="AT1" zoomScaleNormal="100" workbookViewId="0">
      <selection activeCell="AS1" sqref="A1:AS1048576"/>
    </sheetView>
  </sheetViews>
  <sheetFormatPr baseColWidth="10" defaultColWidth="8.7109375" defaultRowHeight="12.75" x14ac:dyDescent="0.2"/>
  <cols>
    <col min="1" max="3" width="9.140625" hidden="1" customWidth="1"/>
    <col min="4" max="4" width="9.140625" style="72" hidden="1" customWidth="1"/>
    <col min="5" max="8" width="9.140625" hidden="1" customWidth="1"/>
    <col min="9" max="9" width="9.140625" style="72" hidden="1" customWidth="1"/>
    <col min="10" max="10" width="10.5703125" style="72" hidden="1" customWidth="1"/>
    <col min="11" max="11" width="8.7109375" hidden="1" customWidth="1"/>
    <col min="12" max="20" width="9.140625" style="60" hidden="1" customWidth="1"/>
    <col min="21" max="21" width="9.140625" style="72" hidden="1" customWidth="1"/>
    <col min="22" max="24" width="9.140625" hidden="1" customWidth="1"/>
    <col min="25" max="25" width="9.140625" style="72" hidden="1" customWidth="1"/>
    <col min="26" max="35" width="9.140625" hidden="1" customWidth="1"/>
    <col min="36" max="36" width="11.7109375" hidden="1" customWidth="1"/>
    <col min="37" max="43" width="9.140625" hidden="1" customWidth="1"/>
    <col min="44" max="45" width="0" hidden="1" customWidth="1"/>
  </cols>
  <sheetData>
    <row r="1" spans="1:45" x14ac:dyDescent="0.2">
      <c r="A1" s="22" t="s">
        <v>40</v>
      </c>
      <c r="B1" t="s">
        <v>41</v>
      </c>
      <c r="C1" t="s">
        <v>42</v>
      </c>
      <c r="D1" s="72" t="s">
        <v>123</v>
      </c>
      <c r="E1" t="s">
        <v>43</v>
      </c>
      <c r="F1" t="s">
        <v>44</v>
      </c>
      <c r="G1" t="s">
        <v>89</v>
      </c>
      <c r="H1" s="65" t="s">
        <v>83</v>
      </c>
      <c r="I1" s="72" t="s">
        <v>124</v>
      </c>
      <c r="J1" s="22" t="s">
        <v>174</v>
      </c>
      <c r="K1" s="22" t="s">
        <v>142</v>
      </c>
      <c r="L1" s="22" t="s">
        <v>143</v>
      </c>
      <c r="M1" s="22" t="s">
        <v>144</v>
      </c>
      <c r="N1" s="22" t="s">
        <v>145</v>
      </c>
      <c r="O1" s="72" t="s">
        <v>146</v>
      </c>
      <c r="P1" s="22" t="s">
        <v>147</v>
      </c>
      <c r="Q1" s="22" t="s">
        <v>148</v>
      </c>
      <c r="R1" s="22" t="s">
        <v>149</v>
      </c>
      <c r="S1" s="72" t="s">
        <v>150</v>
      </c>
      <c r="T1" s="22" t="s">
        <v>176</v>
      </c>
      <c r="U1" s="72" t="s">
        <v>109</v>
      </c>
      <c r="V1" t="s">
        <v>45</v>
      </c>
      <c r="W1" t="s">
        <v>46</v>
      </c>
      <c r="X1" t="s">
        <v>47</v>
      </c>
      <c r="Y1" s="72" t="s">
        <v>110</v>
      </c>
      <c r="Z1" s="22" t="s">
        <v>175</v>
      </c>
      <c r="AA1" t="s">
        <v>65</v>
      </c>
      <c r="AB1" t="s">
        <v>66</v>
      </c>
      <c r="AC1" t="s">
        <v>67</v>
      </c>
      <c r="AD1" t="s">
        <v>68</v>
      </c>
      <c r="AE1" s="22" t="s">
        <v>177</v>
      </c>
      <c r="AF1" t="s">
        <v>61</v>
      </c>
      <c r="AG1" t="s">
        <v>62</v>
      </c>
      <c r="AH1" t="s">
        <v>63</v>
      </c>
      <c r="AI1" t="s">
        <v>64</v>
      </c>
      <c r="AJ1" s="22" t="s">
        <v>178</v>
      </c>
      <c r="AK1" s="22" t="s">
        <v>58</v>
      </c>
      <c r="AL1" t="s">
        <v>69</v>
      </c>
      <c r="AM1" t="s">
        <v>70</v>
      </c>
      <c r="AN1" s="22" t="s">
        <v>179</v>
      </c>
      <c r="AO1" t="s">
        <v>90</v>
      </c>
      <c r="AP1" s="24" t="s">
        <v>59</v>
      </c>
      <c r="AQ1" s="24" t="s">
        <v>60</v>
      </c>
      <c r="AS1" s="22" t="s">
        <v>182</v>
      </c>
    </row>
    <row r="2" spans="1:45" x14ac:dyDescent="0.2">
      <c r="A2" s="23" t="str">
        <f>IF('Sail input'!$D45="","donotimport",ROUND('Sail input'!$D45,2))</f>
        <v>donotimport</v>
      </c>
      <c r="B2" s="23" t="str">
        <f>IF('Sail input'!$D46="","donotimport",ROUND('Sail input'!$D46,2))</f>
        <v>donotimport</v>
      </c>
      <c r="C2" s="23" t="str">
        <f>IF('Sail input'!$D47="","donotimport",ROUND('Sail input'!$D47,2))</f>
        <v>donotimport</v>
      </c>
      <c r="D2" s="73" t="str">
        <f>IF('Sail input'!$D52="","donotimport",ROUND('Sail input'!$D52,2))</f>
        <v>donotimport</v>
      </c>
      <c r="E2" s="23" t="str">
        <f>IF('Sail input'!$D51="","donotimport",ROUND('Sail input'!$D51,2))</f>
        <v>donotimport</v>
      </c>
      <c r="F2" s="23" t="str">
        <f>IF('Sail input'!$D50="","donotimport",ROUND('Sail input'!$D50,2))</f>
        <v>donotimport</v>
      </c>
      <c r="G2" s="23" t="str">
        <f>IF('Sail input'!$D49="","donotimport",ROUND('Sail input'!$D49,2))</f>
        <v>donotimport</v>
      </c>
      <c r="H2" s="66" t="str">
        <f>G2</f>
        <v>donotimport</v>
      </c>
      <c r="I2" s="73" t="str">
        <f>IF('Sail input'!$D48="","donotimport",ROUND('Sail input'!$D48,2))</f>
        <v>donotimport</v>
      </c>
      <c r="J2" s="97" t="str">
        <f>IF('Sail input'!$G45="","donotimport",'Sail input'!$G45)</f>
        <v>donotimport</v>
      </c>
      <c r="K2" s="23" t="str">
        <f>IF('Sail input'!$D57="","donotimport",ROUND('Sail input'!$D57,2))</f>
        <v>donotimport</v>
      </c>
      <c r="L2" s="23" t="str">
        <f>IF('Sail input'!$D58="","donotimport",ROUND('Sail input'!$D58,2))</f>
        <v>donotimport</v>
      </c>
      <c r="M2" s="23" t="str">
        <f>IF('Sail input'!$D59="","donotimport",ROUND('Sail input'!$D59,2))</f>
        <v>donotimport</v>
      </c>
      <c r="N2" s="23" t="str">
        <f>IF('Sail input'!$D60="","donotimport",ROUND('Sail input'!$D60,2))</f>
        <v>donotimport</v>
      </c>
      <c r="O2" s="23" t="str">
        <f>IF('Sail input'!$D61="","donotimport",ROUND('Sail input'!$D61,2))</f>
        <v>donotimport</v>
      </c>
      <c r="P2" s="23" t="str">
        <f>IF('Sail input'!$D62="","donotimport",ROUND('Sail input'!$D62,2))</f>
        <v>donotimport</v>
      </c>
      <c r="Q2" s="23" t="str">
        <f>IF('Sail input'!$D63="","donotimport",ROUND('Sail input'!$D63,2))</f>
        <v>donotimport</v>
      </c>
      <c r="R2" s="23" t="str">
        <f>IF('Sail input'!$D64="","donotimport",ROUND('Sail input'!$D64,2))</f>
        <v>donotimport</v>
      </c>
      <c r="S2" s="23" t="str">
        <f>IF('Sail input'!$D65="","donotimport",ROUND('Sail input'!$D65,2))</f>
        <v>donotimport</v>
      </c>
      <c r="T2" s="97" t="str">
        <f>IF('Sail input'!$G57="","donotimport",'Sail input'!$G57)</f>
        <v>donotimport</v>
      </c>
      <c r="U2" s="73" t="str">
        <f>IF('Sail input'!$D37="","donotimport",ROUND('Sail input'!$D37,2))</f>
        <v>donotimport</v>
      </c>
      <c r="V2" s="23" t="str">
        <f>IF('Sail input'!$D38="","donotimport",ROUND('Sail input'!$D38,2))</f>
        <v>donotimport</v>
      </c>
      <c r="W2" s="23" t="str">
        <f>IF('Sail input'!$D39="","donotimport",ROUND('Sail input'!$D39,2))</f>
        <v>donotimport</v>
      </c>
      <c r="X2" s="23" t="str">
        <f>IF('Sail input'!$D40="","donotimport",ROUND('Sail input'!$D40,2))</f>
        <v>donotimport</v>
      </c>
      <c r="Y2" s="73" t="str">
        <f>IF('Sail input'!$D41="","donotimport",ROUND('Sail input'!$D41,2))</f>
        <v>donotimport</v>
      </c>
      <c r="Z2" s="97" t="str">
        <f>IF('Sail input'!$G37="","donotimport",'Sail input'!$G37)</f>
        <v>donotimport</v>
      </c>
      <c r="AA2" s="23" t="str">
        <f>IF('Sail input'!$D70="","donotimport",ROUND('Sail input'!$D70,2))</f>
        <v>donotimport</v>
      </c>
      <c r="AB2" s="23" t="str">
        <f>IF('Sail input'!$D71="","donotimport",ROUND('Sail input'!$D71,2))</f>
        <v>donotimport</v>
      </c>
      <c r="AC2" s="23" t="str">
        <f>IF('Sail input'!$D73="","donotimport",ROUND('Sail input'!$D73,2))</f>
        <v>donotimport</v>
      </c>
      <c r="AD2" s="23" t="str">
        <f>IF('Sail input'!$D72="","donotimport",ROUND('Sail input'!$D72,2))</f>
        <v>donotimport</v>
      </c>
      <c r="AE2" s="97" t="str">
        <f>IF('Sail input'!$G70="","donotimport",'Sail input'!$G70)</f>
        <v>donotimport</v>
      </c>
      <c r="AF2" s="23" t="str">
        <f>IF('Sail input'!$D77="","donotimport",ROUND('Sail input'!$D77,2))</f>
        <v>donotimport</v>
      </c>
      <c r="AG2" s="23" t="str">
        <f>IF('Sail input'!$D78="","donotimport",ROUND('Sail input'!$D78,2))</f>
        <v>donotimport</v>
      </c>
      <c r="AH2" s="23" t="str">
        <f>IF('Sail input'!$D79="","donotimport",ROUND('Sail input'!$D79,2))</f>
        <v>donotimport</v>
      </c>
      <c r="AI2" s="23" t="str">
        <f>IF('Sail input'!$D80="","donotimport",ROUND('Sail input'!$D80,2))</f>
        <v>donotimport</v>
      </c>
      <c r="AJ2" s="97" t="str">
        <f>IF('Sail input'!$G77="","donotimport",'Sail input'!$G77)</f>
        <v>donotimport</v>
      </c>
      <c r="AK2" s="23" t="str">
        <f>IF(Inputs!B3=0,"donotimport",ROUND(Inputs!B3,2))</f>
        <v>donotimport</v>
      </c>
      <c r="AL2" s="23" t="str">
        <f>IF('Sail input'!$D84="","donotimport",ROUND('Sail input'!$D84,2))</f>
        <v>donotimport</v>
      </c>
      <c r="AM2" s="23" t="str">
        <f>IF('Sail input'!$D85="","donotimport",ROUND('Sail input'!$D85,2))</f>
        <v>donotimport</v>
      </c>
      <c r="AN2" s="97" t="str">
        <f>IF('Sail input'!$G84="","donotimport",'Sail input'!$G84)</f>
        <v>donotimport</v>
      </c>
      <c r="AO2" s="23" t="str">
        <f>IF('Sail input'!D53="","donotimport",'Sail input'!D53)</f>
        <v>donotimport</v>
      </c>
    </row>
    <row r="3" spans="1:45" x14ac:dyDescent="0.2">
      <c r="H3" s="65"/>
      <c r="K3" s="74"/>
      <c r="L3" s="74"/>
      <c r="M3" s="74"/>
      <c r="N3" s="74"/>
      <c r="O3" s="72"/>
      <c r="P3" s="74"/>
      <c r="Q3" s="74"/>
      <c r="R3" s="74"/>
      <c r="S3" s="72"/>
      <c r="T3" s="72"/>
      <c r="Z3" s="72"/>
      <c r="AE3" s="72"/>
      <c r="AJ3" s="72"/>
      <c r="AN3" s="72"/>
    </row>
    <row r="4" spans="1:45" x14ac:dyDescent="0.2">
      <c r="H4" s="65"/>
      <c r="K4" s="74"/>
      <c r="L4" s="74"/>
      <c r="M4" s="74"/>
      <c r="N4" s="74"/>
      <c r="O4" s="72"/>
      <c r="P4" s="74"/>
      <c r="Q4" s="74"/>
      <c r="R4" s="74"/>
      <c r="S4" s="72"/>
      <c r="T4" s="72"/>
      <c r="Z4" s="72"/>
      <c r="AC4" s="35"/>
      <c r="AD4" s="35"/>
      <c r="AE4" s="72"/>
      <c r="AJ4" s="72"/>
      <c r="AN4" s="72"/>
    </row>
    <row r="5" spans="1:45" x14ac:dyDescent="0.2">
      <c r="H5" s="65"/>
      <c r="J5" s="74" t="s">
        <v>151</v>
      </c>
      <c r="K5" s="74" t="s">
        <v>151</v>
      </c>
      <c r="L5" s="74" t="s">
        <v>151</v>
      </c>
      <c r="M5" s="74" t="s">
        <v>151</v>
      </c>
      <c r="N5" s="74" t="s">
        <v>151</v>
      </c>
      <c r="O5" s="72" t="s">
        <v>151</v>
      </c>
      <c r="P5" s="74" t="s">
        <v>151</v>
      </c>
      <c r="Q5" s="74" t="s">
        <v>151</v>
      </c>
      <c r="R5" s="74" t="s">
        <v>151</v>
      </c>
      <c r="S5" s="72" t="s">
        <v>151</v>
      </c>
      <c r="T5" s="74" t="s">
        <v>151</v>
      </c>
      <c r="Z5" s="74" t="s">
        <v>151</v>
      </c>
      <c r="AE5" s="74" t="s">
        <v>151</v>
      </c>
      <c r="AJ5" s="74" t="s">
        <v>151</v>
      </c>
      <c r="AN5" s="74" t="s">
        <v>151</v>
      </c>
    </row>
    <row r="6" spans="1:45" x14ac:dyDescent="0.2">
      <c r="E6" t="s">
        <v>122</v>
      </c>
      <c r="G6" t="s">
        <v>83</v>
      </c>
      <c r="H6" s="65" t="s">
        <v>83</v>
      </c>
      <c r="K6" s="74"/>
      <c r="L6" s="74"/>
      <c r="M6" s="74"/>
      <c r="N6" s="74"/>
      <c r="O6" s="72" t="s">
        <v>121</v>
      </c>
      <c r="P6" s="74"/>
      <c r="Q6" s="74"/>
      <c r="R6" s="74"/>
      <c r="S6" s="72" t="s">
        <v>121</v>
      </c>
      <c r="T6" s="72"/>
      <c r="V6" t="s">
        <v>6</v>
      </c>
      <c r="W6" t="s">
        <v>5</v>
      </c>
      <c r="X6" t="s">
        <v>4</v>
      </c>
    </row>
    <row r="7" spans="1:45" x14ac:dyDescent="0.2">
      <c r="D7" s="72" t="s">
        <v>121</v>
      </c>
      <c r="I7" s="72" t="s">
        <v>121</v>
      </c>
      <c r="U7" s="72" t="s">
        <v>121</v>
      </c>
      <c r="Y7" s="72" t="s">
        <v>121</v>
      </c>
    </row>
  </sheetData>
  <sheetProtection password="C620" sheet="1" objects="1" scenarios="1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29"/>
  <sheetViews>
    <sheetView topLeftCell="C1" workbookViewId="0">
      <selection activeCell="C1" sqref="A1:IV65536"/>
    </sheetView>
  </sheetViews>
  <sheetFormatPr baseColWidth="10" defaultColWidth="8.7109375" defaultRowHeight="12.75" x14ac:dyDescent="0.2"/>
  <cols>
    <col min="1" max="1" width="36" hidden="1" customWidth="1"/>
    <col min="2" max="2" width="7" hidden="1" customWidth="1"/>
  </cols>
  <sheetData>
    <row r="1" spans="1:2" x14ac:dyDescent="0.2">
      <c r="B1" s="25">
        <v>16</v>
      </c>
    </row>
    <row r="2" spans="1:2" x14ac:dyDescent="0.2">
      <c r="B2" s="25" t="s">
        <v>58</v>
      </c>
    </row>
    <row r="3" spans="1:2" x14ac:dyDescent="0.2">
      <c r="B3" s="26">
        <f>B29</f>
        <v>0</v>
      </c>
    </row>
    <row r="4" spans="1:2" x14ac:dyDescent="0.2">
      <c r="B4" s="27"/>
    </row>
    <row r="5" spans="1:2" x14ac:dyDescent="0.2">
      <c r="B5" s="27"/>
    </row>
    <row r="6" spans="1:2" x14ac:dyDescent="0.2">
      <c r="B6" s="27"/>
    </row>
    <row r="7" spans="1:2" x14ac:dyDescent="0.2">
      <c r="A7" s="28" t="s">
        <v>51</v>
      </c>
      <c r="B7" s="27"/>
    </row>
    <row r="8" spans="1:2" x14ac:dyDescent="0.2">
      <c r="A8" s="28" t="s">
        <v>49</v>
      </c>
      <c r="B8" s="27" t="b">
        <f>AND('Sail input'!D70&gt;0,'Sail input'!D71&gt;0,'Sail input'!D72&gt;0,'Sail input'!D73&gt;0)</f>
        <v>0</v>
      </c>
    </row>
    <row r="9" spans="1:2" x14ac:dyDescent="0.2">
      <c r="A9" s="28" t="s">
        <v>48</v>
      </c>
      <c r="B9" s="27">
        <f>IF('Sail input'!F72&lt;0.1,0,1)</f>
        <v>0</v>
      </c>
    </row>
    <row r="10" spans="1:2" x14ac:dyDescent="0.2">
      <c r="A10" s="28" t="s">
        <v>50</v>
      </c>
      <c r="B10" s="26" t="str">
        <f>IF('Sail input'!F73&gt;'Sail input'!F72,"TRUE","FALSE")</f>
        <v>FALSE</v>
      </c>
    </row>
    <row r="11" spans="1:2" x14ac:dyDescent="0.2">
      <c r="A11" s="29"/>
      <c r="B11" s="27"/>
    </row>
    <row r="12" spans="1:2" x14ac:dyDescent="0.2">
      <c r="A12" s="28" t="s">
        <v>55</v>
      </c>
      <c r="B12" s="27"/>
    </row>
    <row r="13" spans="1:2" x14ac:dyDescent="0.2">
      <c r="A13" s="28" t="s">
        <v>49</v>
      </c>
      <c r="B13" s="27" t="b">
        <f>AND('Sail input'!D77&gt;0,'Sail input'!D78&gt;0,'Sail input'!D79&gt;0,'Sail input'!D80&gt;0)</f>
        <v>0</v>
      </c>
    </row>
    <row r="14" spans="1:2" x14ac:dyDescent="0.2">
      <c r="A14" s="28" t="s">
        <v>48</v>
      </c>
      <c r="B14" s="27">
        <f>IF('Sail input'!F79&lt;0.1,0,1)</f>
        <v>0</v>
      </c>
    </row>
    <row r="15" spans="1:2" x14ac:dyDescent="0.2">
      <c r="A15" s="28" t="s">
        <v>50</v>
      </c>
      <c r="B15" s="26" t="str">
        <f>IF('Sail input'!F80&gt;'Sail input'!F79,"TRUE","FALSE")</f>
        <v>FALSE</v>
      </c>
    </row>
    <row r="16" spans="1:2" x14ac:dyDescent="0.2">
      <c r="A16" s="29"/>
      <c r="B16" s="27"/>
    </row>
    <row r="17" spans="1:2" x14ac:dyDescent="0.2">
      <c r="A17" s="29"/>
      <c r="B17" s="27"/>
    </row>
    <row r="18" spans="1:2" x14ac:dyDescent="0.2">
      <c r="A18" s="28" t="s">
        <v>51</v>
      </c>
      <c r="B18" s="27"/>
    </row>
    <row r="19" spans="1:2" x14ac:dyDescent="0.2">
      <c r="A19" s="28" t="s">
        <v>52</v>
      </c>
      <c r="B19" s="27">
        <f>IF(B$8=TRUE,IF(B$9=0,IF('Sail input'!F73&gt;'Sail input'!F72,ROUND('Sail input'!F73,2),0),0),0)</f>
        <v>0</v>
      </c>
    </row>
    <row r="20" spans="1:2" x14ac:dyDescent="0.2">
      <c r="A20" s="28" t="s">
        <v>53</v>
      </c>
      <c r="B20" s="27">
        <f>IF(B$8=FALSE,IF(B$9=1,IF('Sail input'!F73&lt;'Sail input'!F72,ROUND('Sail input'!F72,2),0),0),0)</f>
        <v>0</v>
      </c>
    </row>
    <row r="21" spans="1:2" x14ac:dyDescent="0.2">
      <c r="A21" s="28" t="s">
        <v>54</v>
      </c>
      <c r="B21" s="27">
        <f>IF(B$8=TRUE,IF('Sail input'!F73&gt;'Sail input'!F72,ROUND('Sail input'!F73,2),0),0)</f>
        <v>0</v>
      </c>
    </row>
    <row r="22" spans="1:2" x14ac:dyDescent="0.2">
      <c r="A22" s="28" t="s">
        <v>57</v>
      </c>
      <c r="B22" s="27">
        <f>IF(B$8=TRUE,IF('Sail input'!F73&lt;'Sail input'!F72,ROUND('Sail input'!F72,2),0),0)</f>
        <v>0</v>
      </c>
    </row>
    <row r="23" spans="1:2" x14ac:dyDescent="0.2">
      <c r="A23" s="28" t="s">
        <v>55</v>
      </c>
      <c r="B23" s="27"/>
    </row>
    <row r="24" spans="1:2" x14ac:dyDescent="0.2">
      <c r="A24" s="28" t="s">
        <v>52</v>
      </c>
      <c r="B24" s="27">
        <f>IF(B$13=TRUE,IF(B$14=0,IF('Sail input'!F80&gt;'Sail input'!F79,ROUND('Sail input'!F80,2),0),0),0)</f>
        <v>0</v>
      </c>
    </row>
    <row r="25" spans="1:2" x14ac:dyDescent="0.2">
      <c r="A25" s="28" t="s">
        <v>53</v>
      </c>
      <c r="B25" s="27">
        <f>IF(B$13=FALSE,IF(B$14=1,IF('Sail input'!F80&lt;'Sail input'!F79,ROUND('Sail input'!F79,2),0),0),0)</f>
        <v>0</v>
      </c>
    </row>
    <row r="26" spans="1:2" x14ac:dyDescent="0.2">
      <c r="A26" s="28" t="s">
        <v>54</v>
      </c>
      <c r="B26" s="27">
        <f>IF(B$13=TRUE,IF('Sail input'!F80&gt;'Sail input'!F79,ROUND('Sail input'!F80,2),0),0)</f>
        <v>0</v>
      </c>
    </row>
    <row r="27" spans="1:2" x14ac:dyDescent="0.2">
      <c r="A27" s="28" t="s">
        <v>57</v>
      </c>
      <c r="B27" s="27">
        <f>IF(B$13=TRUE,IF('Sail input'!F80&lt;'Sail input'!F79,ROUND('Sail input'!F79,2),0),0)</f>
        <v>0</v>
      </c>
    </row>
    <row r="28" spans="1:2" x14ac:dyDescent="0.2">
      <c r="A28" s="29"/>
      <c r="B28" s="27"/>
    </row>
    <row r="29" spans="1:2" x14ac:dyDescent="0.2">
      <c r="A29" s="28" t="s">
        <v>56</v>
      </c>
      <c r="B29" s="27">
        <f>MAX(B19:B27)</f>
        <v>0</v>
      </c>
    </row>
  </sheetData>
  <sheetProtection password="C620" sheet="1" objects="1" scenarios="1"/>
  <phoneticPr fontId="1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1065-AF53-405D-95A2-DED4A83338A2}">
  <dimension ref="A1"/>
  <sheetViews>
    <sheetView workbookViewId="0"/>
  </sheetViews>
  <sheetFormatPr baseColWidth="10" defaultColWidth="8.7109375" defaultRowHeight="12.75" x14ac:dyDescent="0.2"/>
  <sheetData>
    <row r="1" spans="1:1" x14ac:dyDescent="0.2">
      <c r="A1" s="22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5D0A8BE1419F4A9B9D5543C0494A8A" ma:contentTypeVersion="15" ma:contentTypeDescription="Crear nuevo documento." ma:contentTypeScope="" ma:versionID="cfe6a1182aaee066641383b0b4088376">
  <xsd:schema xmlns:xsd="http://www.w3.org/2001/XMLSchema" xmlns:xs="http://www.w3.org/2001/XMLSchema" xmlns:p="http://schemas.microsoft.com/office/2006/metadata/properties" xmlns:ns2="b7ecdb5b-800d-45fb-85b8-094c386c0241" xmlns:ns3="11e1ba35-5019-4ed3-ab83-8cdaadaba89b" targetNamespace="http://schemas.microsoft.com/office/2006/metadata/properties" ma:root="true" ma:fieldsID="f9496c65267f19d3081ebb8de37419f7" ns2:_="" ns3:_="">
    <xsd:import namespace="b7ecdb5b-800d-45fb-85b8-094c386c0241"/>
    <xsd:import namespace="11e1ba35-5019-4ed3-ab83-8cdaadaba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cdb5b-800d-45fb-85b8-094c386c02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4d0b9c3-2ffa-49c5-ad22-50ed7f5bca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1ba35-5019-4ed3-ab83-8cdaadaba8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119be0-a13f-4bd6-8960-f2fa229bbff5}" ma:internalName="TaxCatchAll" ma:showField="CatchAllData" ma:web="11e1ba35-5019-4ed3-ab83-8cdaadaba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cdb5b-800d-45fb-85b8-094c386c0241">
      <Terms xmlns="http://schemas.microsoft.com/office/infopath/2007/PartnerControls"/>
    </lcf76f155ced4ddcb4097134ff3c332f>
    <TaxCatchAll xmlns="11e1ba35-5019-4ed3-ab83-8cdaadaba8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14DBF-E771-42B6-8B28-554075814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cdb5b-800d-45fb-85b8-094c386c0241"/>
    <ds:schemaRef ds:uri="11e1ba35-5019-4ed3-ab83-8cdaadaba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68346-ED03-4323-AB42-793E1A27423C}">
  <ds:schemaRefs>
    <ds:schemaRef ds:uri="http://schemas.microsoft.com/office/2006/metadata/properties"/>
    <ds:schemaRef ds:uri="http://schemas.microsoft.com/office/infopath/2007/PartnerControls"/>
    <ds:schemaRef ds:uri="b7ecdb5b-800d-45fb-85b8-094c386c0241"/>
    <ds:schemaRef ds:uri="11e1ba35-5019-4ed3-ab83-8cdaadaba89b"/>
  </ds:schemaRefs>
</ds:datastoreItem>
</file>

<file path=customXml/itemProps3.xml><?xml version="1.0" encoding="utf-8"?>
<ds:datastoreItem xmlns:ds="http://schemas.openxmlformats.org/officeDocument/2006/customXml" ds:itemID="{01C41AD5-A2CF-486D-AA82-B0D067FFA3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Sail input</vt:lpstr>
      <vt:lpstr>Access Import</vt:lpstr>
      <vt:lpstr>Inputs</vt:lpstr>
      <vt:lpstr>Sheet2</vt:lpstr>
      <vt:lpstr>'Sail input'!Área_de_impresión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Howells</dc:creator>
  <cp:lastModifiedBy>Rosa Seguí</cp:lastModifiedBy>
  <cp:lastPrinted>2025-01-05T16:53:24Z</cp:lastPrinted>
  <dcterms:created xsi:type="dcterms:W3CDTF">1999-09-24T13:50:40Z</dcterms:created>
  <dcterms:modified xsi:type="dcterms:W3CDTF">2025-01-15T18:09:56Z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0x010100DB5D0A8BE1419F4A9B9D5543C0494A8A</vt:lpwstr>
  </property>
</Properties>
</file>